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SW\Nextcloud\Draft articles\2026\2026-06 Israel EU public procurement\Final data and information\"/>
    </mc:Choice>
  </mc:AlternateContent>
  <bookViews>
    <workbookView xWindow="360" yWindow="15" windowWidth="20955" windowHeight="9720"/>
  </bookViews>
  <sheets>
    <sheet name="Information" sheetId="1" r:id="rId1"/>
    <sheet name="Key figures" sheetId="2" r:id="rId2"/>
    <sheet name="Buyers" sheetId="3" r:id="rId3"/>
    <sheet name="Categories" sheetId="4" r:id="rId4"/>
    <sheet name="Contractors" sheetId="5" r:id="rId5"/>
    <sheet name="Countries" sheetId="6" r:id="rId6"/>
    <sheet name="Months (timeline)" sheetId="7" r:id="rId7"/>
    <sheet name="DATA (Israeli contractor)" sheetId="8" r:id="rId8"/>
    <sheet name="DATA (Israeli beneficial owner)" sheetId="9" r:id="rId9"/>
    <sheet name="DATA (Israeli origin)" sheetId="10" r:id="rId10"/>
    <sheet name="DATA (Israel place)" sheetId="11" r:id="rId11"/>
    <sheet name="FORMULAS (buyers)" sheetId="12" r:id="rId12"/>
    <sheet name="FORMULAS (categories)" sheetId="13" r:id="rId13"/>
    <sheet name="FORMULAS (contractors)" sheetId="14" r:id="rId14"/>
    <sheet name="FORMULAS (countries)" sheetId="15" r:id="rId15"/>
    <sheet name="FORMULAS (months)" sheetId="16" r:id="rId16"/>
    <sheet name="Currencies" sheetId="17" r:id="rId17"/>
  </sheets>
  <definedNames>
    <definedName name="_xlnm._FilterDatabase" localSheetId="8" hidden="1">'DATA (Israeli beneficial owner)'!$F$1:$F$61</definedName>
    <definedName name="_xlnm._FilterDatabase" localSheetId="7" hidden="1">'DATA (Israeli contractor)'!$F$1:$F$144</definedName>
  </definedNames>
  <calcPr calcId="162913"/>
</workbook>
</file>

<file path=xl/calcChain.xml><?xml version="1.0" encoding="utf-8"?>
<calcChain xmlns="http://schemas.openxmlformats.org/spreadsheetml/2006/main">
  <c r="B7" i="2" l="1"/>
  <c r="B4" i="2" l="1"/>
  <c r="G72" i="16" l="1"/>
  <c r="F72" i="16"/>
  <c r="E72" i="16"/>
  <c r="D72" i="16"/>
  <c r="C72" i="16"/>
  <c r="B72" i="16"/>
  <c r="G71" i="16"/>
  <c r="F71" i="16"/>
  <c r="E71" i="16"/>
  <c r="D71" i="16"/>
  <c r="C71" i="16"/>
  <c r="I71" i="16" s="1"/>
  <c r="B71" i="16"/>
  <c r="F70" i="16"/>
  <c r="D70" i="16"/>
  <c r="C70" i="16"/>
  <c r="B70" i="16"/>
  <c r="G69" i="16"/>
  <c r="F69" i="16"/>
  <c r="E69" i="16"/>
  <c r="D69" i="16"/>
  <c r="B69" i="16"/>
  <c r="F68" i="16"/>
  <c r="D68" i="16"/>
  <c r="B68" i="16"/>
  <c r="F67" i="16"/>
  <c r="D67" i="16"/>
  <c r="B67" i="16"/>
  <c r="G66" i="16"/>
  <c r="F66" i="16"/>
  <c r="D66" i="16"/>
  <c r="B66" i="16"/>
  <c r="G65" i="16"/>
  <c r="F65" i="16"/>
  <c r="D65" i="16"/>
  <c r="B65" i="16"/>
  <c r="G64" i="16"/>
  <c r="F64" i="16"/>
  <c r="D64" i="16"/>
  <c r="B64" i="16"/>
  <c r="G63" i="16"/>
  <c r="F63" i="16"/>
  <c r="D63" i="16"/>
  <c r="B63" i="16"/>
  <c r="G62" i="16"/>
  <c r="F62" i="16"/>
  <c r="D62" i="16"/>
  <c r="B62" i="16"/>
  <c r="G61" i="16"/>
  <c r="F61" i="16"/>
  <c r="D61" i="16"/>
  <c r="B61" i="16"/>
  <c r="G60" i="16"/>
  <c r="F60" i="16"/>
  <c r="D60" i="16"/>
  <c r="B60" i="16"/>
  <c r="G59" i="16"/>
  <c r="F59" i="16"/>
  <c r="D59" i="16"/>
  <c r="B59" i="16"/>
  <c r="G58" i="16"/>
  <c r="F58" i="16"/>
  <c r="D58" i="16"/>
  <c r="B58" i="16"/>
  <c r="G57" i="16"/>
  <c r="F57" i="16"/>
  <c r="D57" i="16"/>
  <c r="B57" i="16"/>
  <c r="G56" i="16"/>
  <c r="F56" i="16"/>
  <c r="D56" i="16"/>
  <c r="B56" i="16"/>
  <c r="G55" i="16"/>
  <c r="F55" i="16"/>
  <c r="D55" i="16"/>
  <c r="B55" i="16"/>
  <c r="G54" i="16"/>
  <c r="F54" i="16"/>
  <c r="D54" i="16"/>
  <c r="B54" i="16"/>
  <c r="G53" i="16"/>
  <c r="F53" i="16"/>
  <c r="D53" i="16"/>
  <c r="B53" i="16"/>
  <c r="G52" i="16"/>
  <c r="F52" i="16"/>
  <c r="D52" i="16"/>
  <c r="C52" i="16"/>
  <c r="B52" i="16"/>
  <c r="G51" i="16"/>
  <c r="F51" i="16"/>
  <c r="E51" i="16"/>
  <c r="D51" i="16"/>
  <c r="B51" i="16"/>
  <c r="G50" i="16"/>
  <c r="F50" i="16"/>
  <c r="D50" i="16"/>
  <c r="B50" i="16"/>
  <c r="G49" i="16"/>
  <c r="F49" i="16"/>
  <c r="E49" i="16"/>
  <c r="D49" i="16"/>
  <c r="B49" i="16"/>
  <c r="G48" i="16"/>
  <c r="F48" i="16"/>
  <c r="D48" i="16"/>
  <c r="C48" i="16"/>
  <c r="B48" i="16"/>
  <c r="G47" i="16"/>
  <c r="F47" i="16"/>
  <c r="E47" i="16"/>
  <c r="D47" i="16"/>
  <c r="B47" i="16"/>
  <c r="H47" i="16" s="1"/>
  <c r="G46" i="16"/>
  <c r="F46" i="16"/>
  <c r="D46" i="16"/>
  <c r="B46" i="16"/>
  <c r="G45" i="16"/>
  <c r="F45" i="16"/>
  <c r="E45" i="16"/>
  <c r="D45" i="16"/>
  <c r="B45" i="16"/>
  <c r="G44" i="16"/>
  <c r="F44" i="16"/>
  <c r="D44" i="16"/>
  <c r="B44" i="16"/>
  <c r="G43" i="16"/>
  <c r="F43" i="16"/>
  <c r="E43" i="16"/>
  <c r="D43" i="16"/>
  <c r="B43" i="16"/>
  <c r="H43" i="16" s="1"/>
  <c r="G42" i="16"/>
  <c r="F42" i="16"/>
  <c r="E42" i="16"/>
  <c r="D42" i="16"/>
  <c r="B42" i="16"/>
  <c r="G41" i="16"/>
  <c r="F41" i="16"/>
  <c r="E41" i="16"/>
  <c r="D41" i="16"/>
  <c r="B41" i="16"/>
  <c r="G40" i="16"/>
  <c r="F40" i="16"/>
  <c r="E40" i="16"/>
  <c r="D40" i="16"/>
  <c r="B40" i="16"/>
  <c r="G39" i="16"/>
  <c r="F39" i="16"/>
  <c r="E39" i="16"/>
  <c r="D39" i="16"/>
  <c r="B39" i="16"/>
  <c r="G38" i="16"/>
  <c r="F38" i="16"/>
  <c r="E38" i="16"/>
  <c r="D38" i="16"/>
  <c r="B38" i="16"/>
  <c r="G37" i="16"/>
  <c r="F37" i="16"/>
  <c r="E37" i="16"/>
  <c r="D37" i="16"/>
  <c r="B37" i="16"/>
  <c r="G36" i="16"/>
  <c r="F36" i="16"/>
  <c r="E36" i="16"/>
  <c r="D36" i="16"/>
  <c r="B36" i="16"/>
  <c r="G35" i="16"/>
  <c r="F35" i="16"/>
  <c r="E35" i="16"/>
  <c r="D35" i="16"/>
  <c r="B35" i="16"/>
  <c r="H35" i="16" s="1"/>
  <c r="G34" i="16"/>
  <c r="F34" i="16"/>
  <c r="E34" i="16"/>
  <c r="D34" i="16"/>
  <c r="B34" i="16"/>
  <c r="G33" i="16"/>
  <c r="F33" i="16"/>
  <c r="E33" i="16"/>
  <c r="D33" i="16"/>
  <c r="B33" i="16"/>
  <c r="G32" i="16"/>
  <c r="F32" i="16"/>
  <c r="E32" i="16"/>
  <c r="D32" i="16"/>
  <c r="B32" i="16"/>
  <c r="G31" i="16"/>
  <c r="F31" i="16"/>
  <c r="E31" i="16"/>
  <c r="D31" i="16"/>
  <c r="B31" i="16"/>
  <c r="G30" i="16"/>
  <c r="F30" i="16"/>
  <c r="E30" i="16"/>
  <c r="D30" i="16"/>
  <c r="B30" i="16"/>
  <c r="G29" i="16"/>
  <c r="F29" i="16"/>
  <c r="E29" i="16"/>
  <c r="D29" i="16"/>
  <c r="B29" i="16"/>
  <c r="G28" i="16"/>
  <c r="F28" i="16"/>
  <c r="E28" i="16"/>
  <c r="D28" i="16"/>
  <c r="B28" i="16"/>
  <c r="G27" i="16"/>
  <c r="F27" i="16"/>
  <c r="E27" i="16"/>
  <c r="D27" i="16"/>
  <c r="C27" i="16"/>
  <c r="B27" i="16"/>
  <c r="H27" i="16" s="1"/>
  <c r="G26" i="16"/>
  <c r="F26" i="16"/>
  <c r="E26" i="16"/>
  <c r="D26" i="16"/>
  <c r="B26" i="16"/>
  <c r="H26" i="16" s="1"/>
  <c r="G25" i="16"/>
  <c r="F25" i="16"/>
  <c r="E25" i="16"/>
  <c r="D25" i="16"/>
  <c r="C25" i="16"/>
  <c r="B25" i="16"/>
  <c r="G24" i="16"/>
  <c r="F24" i="16"/>
  <c r="E24" i="16"/>
  <c r="D24" i="16"/>
  <c r="B24" i="16"/>
  <c r="G23" i="16"/>
  <c r="F23" i="16"/>
  <c r="E23" i="16"/>
  <c r="D23" i="16"/>
  <c r="C23" i="16"/>
  <c r="I23" i="16" s="1"/>
  <c r="B23" i="16"/>
  <c r="G22" i="16"/>
  <c r="F22" i="16"/>
  <c r="E22" i="16"/>
  <c r="D22" i="16"/>
  <c r="C22" i="16"/>
  <c r="I22" i="16" s="1"/>
  <c r="B22" i="16"/>
  <c r="G21" i="16"/>
  <c r="F21" i="16"/>
  <c r="E21" i="16"/>
  <c r="D21" i="16"/>
  <c r="C21" i="16"/>
  <c r="B21" i="16"/>
  <c r="G20" i="16"/>
  <c r="F20" i="16"/>
  <c r="E20" i="16"/>
  <c r="D20" i="16"/>
  <c r="C20" i="16"/>
  <c r="B20" i="16"/>
  <c r="G19" i="16"/>
  <c r="F19" i="16"/>
  <c r="E19" i="16"/>
  <c r="D19" i="16"/>
  <c r="C19" i="16"/>
  <c r="I19" i="16" s="1"/>
  <c r="B19" i="16"/>
  <c r="G18" i="16"/>
  <c r="F18" i="16"/>
  <c r="E18" i="16"/>
  <c r="D18" i="16"/>
  <c r="C18" i="16"/>
  <c r="I18" i="16" s="1"/>
  <c r="B18" i="16"/>
  <c r="G17" i="16"/>
  <c r="F17" i="16"/>
  <c r="E17" i="16"/>
  <c r="D17" i="16"/>
  <c r="C17" i="16"/>
  <c r="B17" i="16"/>
  <c r="G16" i="16"/>
  <c r="F16" i="16"/>
  <c r="E16" i="16"/>
  <c r="D16" i="16"/>
  <c r="C16" i="16"/>
  <c r="B16" i="16"/>
  <c r="G15" i="16"/>
  <c r="F15" i="16"/>
  <c r="E15" i="16"/>
  <c r="D15" i="16"/>
  <c r="B15" i="16"/>
  <c r="H15" i="16" s="1"/>
  <c r="G14" i="16"/>
  <c r="F14" i="16"/>
  <c r="E14" i="16"/>
  <c r="D14" i="16"/>
  <c r="C14" i="16"/>
  <c r="B14" i="16"/>
  <c r="G13" i="16"/>
  <c r="F13" i="16"/>
  <c r="E13" i="16"/>
  <c r="D13" i="16"/>
  <c r="C13" i="16"/>
  <c r="I13" i="16" s="1"/>
  <c r="B13" i="16"/>
  <c r="G12" i="16"/>
  <c r="F12" i="16"/>
  <c r="E12" i="16"/>
  <c r="D12" i="16"/>
  <c r="B12" i="16"/>
  <c r="G11" i="16"/>
  <c r="F11" i="16"/>
  <c r="E11" i="16"/>
  <c r="D11" i="16"/>
  <c r="C11" i="16"/>
  <c r="B11" i="16"/>
  <c r="G10" i="16"/>
  <c r="F10" i="16"/>
  <c r="E10" i="16"/>
  <c r="D10" i="16"/>
  <c r="C10" i="16"/>
  <c r="B10" i="16"/>
  <c r="G9" i="16"/>
  <c r="F9" i="16"/>
  <c r="E9" i="16"/>
  <c r="D9" i="16"/>
  <c r="C9" i="16"/>
  <c r="B9" i="16"/>
  <c r="G8" i="16"/>
  <c r="F8" i="16"/>
  <c r="E8" i="16"/>
  <c r="D8" i="16"/>
  <c r="C8" i="16"/>
  <c r="B8" i="16"/>
  <c r="G7" i="16"/>
  <c r="F7" i="16"/>
  <c r="E7" i="16"/>
  <c r="D7" i="16"/>
  <c r="C7" i="16"/>
  <c r="B7" i="16"/>
  <c r="G6" i="16"/>
  <c r="F6" i="16"/>
  <c r="E6" i="16"/>
  <c r="D6" i="16"/>
  <c r="C6" i="16"/>
  <c r="B6" i="16"/>
  <c r="G5" i="16"/>
  <c r="F5" i="16"/>
  <c r="E5" i="16"/>
  <c r="D5" i="16"/>
  <c r="C5" i="16"/>
  <c r="B5" i="16"/>
  <c r="G4" i="16"/>
  <c r="F4" i="16"/>
  <c r="E4" i="16"/>
  <c r="D4" i="16"/>
  <c r="C4" i="16"/>
  <c r="B4" i="16"/>
  <c r="G31" i="15"/>
  <c r="F31" i="15"/>
  <c r="E31" i="15"/>
  <c r="D31" i="15"/>
  <c r="B31" i="15"/>
  <c r="G30" i="15"/>
  <c r="F30" i="15"/>
  <c r="E30" i="15"/>
  <c r="D30" i="15"/>
  <c r="B30" i="15"/>
  <c r="G29" i="15"/>
  <c r="F29" i="15"/>
  <c r="D29" i="15"/>
  <c r="B29" i="15"/>
  <c r="F28" i="15"/>
  <c r="E28" i="15"/>
  <c r="D28" i="15"/>
  <c r="B28" i="15"/>
  <c r="G27" i="15"/>
  <c r="F27" i="15"/>
  <c r="E27" i="15"/>
  <c r="D27" i="15"/>
  <c r="B27" i="15"/>
  <c r="G26" i="15"/>
  <c r="F26" i="15"/>
  <c r="E26" i="15"/>
  <c r="D26" i="15"/>
  <c r="B26" i="15"/>
  <c r="G25" i="15"/>
  <c r="F25" i="15"/>
  <c r="E25" i="15"/>
  <c r="D25" i="15"/>
  <c r="B25" i="15"/>
  <c r="H25" i="15" s="1"/>
  <c r="G24" i="15"/>
  <c r="F24" i="15"/>
  <c r="E24" i="15"/>
  <c r="D24" i="15"/>
  <c r="B24" i="15"/>
  <c r="G23" i="15"/>
  <c r="F23" i="15"/>
  <c r="E23" i="15"/>
  <c r="D23" i="15"/>
  <c r="B23" i="15"/>
  <c r="G22" i="15"/>
  <c r="F22" i="15"/>
  <c r="E22" i="15"/>
  <c r="D22" i="15"/>
  <c r="B22" i="15"/>
  <c r="G21" i="15"/>
  <c r="F21" i="15"/>
  <c r="E21" i="15"/>
  <c r="D21" i="15"/>
  <c r="B21" i="15"/>
  <c r="G20" i="15"/>
  <c r="F20" i="15"/>
  <c r="E20" i="15"/>
  <c r="D20" i="15"/>
  <c r="B20" i="15"/>
  <c r="G19" i="15"/>
  <c r="F19" i="15"/>
  <c r="E19" i="15"/>
  <c r="D19" i="15"/>
  <c r="B19" i="15"/>
  <c r="G18" i="15"/>
  <c r="F18" i="15"/>
  <c r="E18" i="15"/>
  <c r="D18" i="15"/>
  <c r="B18" i="15"/>
  <c r="G17" i="15"/>
  <c r="F17" i="15"/>
  <c r="E17" i="15"/>
  <c r="D17" i="15"/>
  <c r="B17" i="15"/>
  <c r="H17" i="15" s="1"/>
  <c r="F16" i="15"/>
  <c r="D16" i="15"/>
  <c r="C16" i="15"/>
  <c r="B16" i="15"/>
  <c r="G15" i="15"/>
  <c r="F15" i="15"/>
  <c r="E15" i="15"/>
  <c r="D15" i="15"/>
  <c r="B15" i="15"/>
  <c r="G14" i="15"/>
  <c r="F14" i="15"/>
  <c r="D14" i="15"/>
  <c r="B14" i="15"/>
  <c r="G13" i="15"/>
  <c r="F13" i="15"/>
  <c r="E13" i="15"/>
  <c r="D13" i="15"/>
  <c r="B13" i="15"/>
  <c r="G12" i="15"/>
  <c r="F12" i="15"/>
  <c r="E12" i="15"/>
  <c r="D12" i="15"/>
  <c r="B12" i="15"/>
  <c r="G11" i="15"/>
  <c r="F11" i="15"/>
  <c r="E11" i="15"/>
  <c r="D11" i="15"/>
  <c r="B11" i="15"/>
  <c r="G10" i="15"/>
  <c r="F10" i="15"/>
  <c r="E10" i="15"/>
  <c r="D10" i="15"/>
  <c r="B10" i="15"/>
  <c r="G9" i="15"/>
  <c r="F9" i="15"/>
  <c r="E9" i="15"/>
  <c r="D9" i="15"/>
  <c r="B9" i="15"/>
  <c r="G8" i="15"/>
  <c r="F8" i="15"/>
  <c r="E8" i="15"/>
  <c r="D8" i="15"/>
  <c r="B8" i="15"/>
  <c r="G7" i="15"/>
  <c r="F7" i="15"/>
  <c r="E7" i="15"/>
  <c r="D7" i="15"/>
  <c r="B7" i="15"/>
  <c r="G6" i="15"/>
  <c r="F6" i="15"/>
  <c r="E6" i="15"/>
  <c r="D6" i="15"/>
  <c r="B6" i="15"/>
  <c r="G5" i="15"/>
  <c r="F5" i="15"/>
  <c r="E5" i="15"/>
  <c r="D5" i="15"/>
  <c r="B5" i="15"/>
  <c r="G4" i="15"/>
  <c r="F4" i="15"/>
  <c r="F32" i="15" s="1"/>
  <c r="E4" i="15"/>
  <c r="D4" i="15"/>
  <c r="B4" i="15"/>
  <c r="G104" i="14"/>
  <c r="F104" i="14"/>
  <c r="E104" i="14"/>
  <c r="D104" i="14"/>
  <c r="B104" i="14"/>
  <c r="G103" i="14"/>
  <c r="F103" i="14"/>
  <c r="E103" i="14"/>
  <c r="D103" i="14"/>
  <c r="B103" i="14"/>
  <c r="G102" i="14"/>
  <c r="F102" i="14"/>
  <c r="E102" i="14"/>
  <c r="D102" i="14"/>
  <c r="B102" i="14"/>
  <c r="G101" i="14"/>
  <c r="F101" i="14"/>
  <c r="E101" i="14"/>
  <c r="D101" i="14"/>
  <c r="B101" i="14"/>
  <c r="G100" i="14"/>
  <c r="F100" i="14"/>
  <c r="E100" i="14"/>
  <c r="D100" i="14"/>
  <c r="B100" i="14"/>
  <c r="H100" i="14" s="1"/>
  <c r="G99" i="14"/>
  <c r="F99" i="14"/>
  <c r="E99" i="14"/>
  <c r="D99" i="14"/>
  <c r="B99" i="14"/>
  <c r="G98" i="14"/>
  <c r="F98" i="14"/>
  <c r="E98" i="14"/>
  <c r="D98" i="14"/>
  <c r="B98" i="14"/>
  <c r="G97" i="14"/>
  <c r="F97" i="14"/>
  <c r="E97" i="14"/>
  <c r="D97" i="14"/>
  <c r="B97" i="14"/>
  <c r="G96" i="14"/>
  <c r="F96" i="14"/>
  <c r="D96" i="14"/>
  <c r="C96" i="14"/>
  <c r="B96" i="14"/>
  <c r="H96" i="14" s="1"/>
  <c r="G95" i="14"/>
  <c r="F95" i="14"/>
  <c r="E95" i="14"/>
  <c r="D95" i="14"/>
  <c r="B95" i="14"/>
  <c r="G94" i="14"/>
  <c r="F94" i="14"/>
  <c r="E94" i="14"/>
  <c r="D94" i="14"/>
  <c r="B94" i="14"/>
  <c r="G93" i="14"/>
  <c r="F93" i="14"/>
  <c r="E93" i="14"/>
  <c r="D93" i="14"/>
  <c r="B93" i="14"/>
  <c r="G92" i="14"/>
  <c r="F92" i="14"/>
  <c r="E92" i="14"/>
  <c r="D92" i="14"/>
  <c r="B92" i="14"/>
  <c r="H92" i="14" s="1"/>
  <c r="G91" i="14"/>
  <c r="F91" i="14"/>
  <c r="E91" i="14"/>
  <c r="D91" i="14"/>
  <c r="B91" i="14"/>
  <c r="G90" i="14"/>
  <c r="F90" i="14"/>
  <c r="E90" i="14"/>
  <c r="D90" i="14"/>
  <c r="B90" i="14"/>
  <c r="G89" i="14"/>
  <c r="F89" i="14"/>
  <c r="D89" i="14"/>
  <c r="C89" i="14"/>
  <c r="B89" i="14"/>
  <c r="G88" i="14"/>
  <c r="F88" i="14"/>
  <c r="E88" i="14"/>
  <c r="D88" i="14"/>
  <c r="B88" i="14"/>
  <c r="G87" i="14"/>
  <c r="F87" i="14"/>
  <c r="E87" i="14"/>
  <c r="D87" i="14"/>
  <c r="B87" i="14"/>
  <c r="G86" i="14"/>
  <c r="F86" i="14"/>
  <c r="E86" i="14"/>
  <c r="D86" i="14"/>
  <c r="B86" i="14"/>
  <c r="G85" i="14"/>
  <c r="F85" i="14"/>
  <c r="D85" i="14"/>
  <c r="C85" i="14"/>
  <c r="B85" i="14"/>
  <c r="G84" i="14"/>
  <c r="F84" i="14"/>
  <c r="D84" i="14"/>
  <c r="C84" i="14"/>
  <c r="B84" i="14"/>
  <c r="G83" i="14"/>
  <c r="F83" i="14"/>
  <c r="E83" i="14"/>
  <c r="D83" i="14"/>
  <c r="B83" i="14"/>
  <c r="G82" i="14"/>
  <c r="F82" i="14"/>
  <c r="E82" i="14"/>
  <c r="D82" i="14"/>
  <c r="B82" i="14"/>
  <c r="G81" i="14"/>
  <c r="F81" i="14"/>
  <c r="D81" i="14"/>
  <c r="B81" i="14"/>
  <c r="G80" i="14"/>
  <c r="F80" i="14"/>
  <c r="E80" i="14"/>
  <c r="D80" i="14"/>
  <c r="B80" i="14"/>
  <c r="G79" i="14"/>
  <c r="F79" i="14"/>
  <c r="E79" i="14"/>
  <c r="D79" i="14"/>
  <c r="B79" i="14"/>
  <c r="H79" i="14" s="1"/>
  <c r="G78" i="14"/>
  <c r="F78" i="14"/>
  <c r="D78" i="14"/>
  <c r="B78" i="14"/>
  <c r="G77" i="14"/>
  <c r="F77" i="14"/>
  <c r="E77" i="14"/>
  <c r="D77" i="14"/>
  <c r="B77" i="14"/>
  <c r="G76" i="14"/>
  <c r="F76" i="14"/>
  <c r="E76" i="14"/>
  <c r="D76" i="14"/>
  <c r="B76" i="14"/>
  <c r="G75" i="14"/>
  <c r="F75" i="14"/>
  <c r="E75" i="14"/>
  <c r="D75" i="14"/>
  <c r="B75" i="14"/>
  <c r="G74" i="14"/>
  <c r="F74" i="14"/>
  <c r="E74" i="14"/>
  <c r="D74" i="14"/>
  <c r="B74" i="14"/>
  <c r="G73" i="14"/>
  <c r="F73" i="14"/>
  <c r="E73" i="14"/>
  <c r="D73" i="14"/>
  <c r="B73" i="14"/>
  <c r="G72" i="14"/>
  <c r="F72" i="14"/>
  <c r="D72" i="14"/>
  <c r="C72" i="14"/>
  <c r="B72" i="14"/>
  <c r="G71" i="14"/>
  <c r="F71" i="14"/>
  <c r="E71" i="14"/>
  <c r="D71" i="14"/>
  <c r="B71" i="14"/>
  <c r="G70" i="14"/>
  <c r="F70" i="14"/>
  <c r="E70" i="14"/>
  <c r="D70" i="14"/>
  <c r="B70" i="14"/>
  <c r="G69" i="14"/>
  <c r="F69" i="14"/>
  <c r="E69" i="14"/>
  <c r="D69" i="14"/>
  <c r="B69" i="14"/>
  <c r="G68" i="14"/>
  <c r="F68" i="14"/>
  <c r="E68" i="14"/>
  <c r="D68" i="14"/>
  <c r="B68" i="14"/>
  <c r="G67" i="14"/>
  <c r="F67" i="14"/>
  <c r="E67" i="14"/>
  <c r="D67" i="14"/>
  <c r="B67" i="14"/>
  <c r="G66" i="14"/>
  <c r="F66" i="14"/>
  <c r="E66" i="14"/>
  <c r="D66" i="14"/>
  <c r="B66" i="14"/>
  <c r="G65" i="14"/>
  <c r="F65" i="14"/>
  <c r="E65" i="14"/>
  <c r="D65" i="14"/>
  <c r="B65" i="14"/>
  <c r="G64" i="14"/>
  <c r="F64" i="14"/>
  <c r="E64" i="14"/>
  <c r="D64" i="14"/>
  <c r="B64" i="14"/>
  <c r="G63" i="14"/>
  <c r="F63" i="14"/>
  <c r="E63" i="14"/>
  <c r="D63" i="14"/>
  <c r="B63" i="14"/>
  <c r="G62" i="14"/>
  <c r="F62" i="14"/>
  <c r="E62" i="14"/>
  <c r="D62" i="14"/>
  <c r="B62" i="14"/>
  <c r="G61" i="14"/>
  <c r="F61" i="14"/>
  <c r="E61" i="14"/>
  <c r="D61" i="14"/>
  <c r="B61" i="14"/>
  <c r="G60" i="14"/>
  <c r="F60" i="14"/>
  <c r="E60" i="14"/>
  <c r="D60" i="14"/>
  <c r="B60" i="14"/>
  <c r="G59" i="14"/>
  <c r="F59" i="14"/>
  <c r="E59" i="14"/>
  <c r="D59" i="14"/>
  <c r="B59" i="14"/>
  <c r="G58" i="14"/>
  <c r="F58" i="14"/>
  <c r="D58" i="14"/>
  <c r="C58" i="14"/>
  <c r="B58" i="14"/>
  <c r="G57" i="14"/>
  <c r="F57" i="14"/>
  <c r="E57" i="14"/>
  <c r="D57" i="14"/>
  <c r="B57" i="14"/>
  <c r="G56" i="14"/>
  <c r="F56" i="14"/>
  <c r="D56" i="14"/>
  <c r="B56" i="14"/>
  <c r="G55" i="14"/>
  <c r="F55" i="14"/>
  <c r="E55" i="14"/>
  <c r="D55" i="14"/>
  <c r="B55" i="14"/>
  <c r="G54" i="14"/>
  <c r="F54" i="14"/>
  <c r="D54" i="14"/>
  <c r="C54" i="14"/>
  <c r="B54" i="14"/>
  <c r="G53" i="14"/>
  <c r="F53" i="14"/>
  <c r="E53" i="14"/>
  <c r="D53" i="14"/>
  <c r="B53" i="14"/>
  <c r="G52" i="14"/>
  <c r="F52" i="14"/>
  <c r="E52" i="14"/>
  <c r="D52" i="14"/>
  <c r="B52" i="14"/>
  <c r="G51" i="14"/>
  <c r="F51" i="14"/>
  <c r="E51" i="14"/>
  <c r="D51" i="14"/>
  <c r="B51" i="14"/>
  <c r="G50" i="14"/>
  <c r="F50" i="14"/>
  <c r="E50" i="14"/>
  <c r="D50" i="14"/>
  <c r="B50" i="14"/>
  <c r="G49" i="14"/>
  <c r="F49" i="14"/>
  <c r="E49" i="14"/>
  <c r="D49" i="14"/>
  <c r="B49" i="14"/>
  <c r="G48" i="14"/>
  <c r="F48" i="14"/>
  <c r="E48" i="14"/>
  <c r="D48" i="14"/>
  <c r="B48" i="14"/>
  <c r="G47" i="14"/>
  <c r="F47" i="14"/>
  <c r="E47" i="14"/>
  <c r="D47" i="14"/>
  <c r="B47" i="14"/>
  <c r="G46" i="14"/>
  <c r="F46" i="14"/>
  <c r="D46" i="14"/>
  <c r="C46" i="14"/>
  <c r="B46" i="14"/>
  <c r="G45" i="14"/>
  <c r="F45" i="14"/>
  <c r="D45" i="14"/>
  <c r="C45" i="14"/>
  <c r="B45" i="14"/>
  <c r="G44" i="14"/>
  <c r="F44" i="14"/>
  <c r="D44" i="14"/>
  <c r="C44" i="14"/>
  <c r="B44" i="14"/>
  <c r="F43" i="14"/>
  <c r="E43" i="14"/>
  <c r="D43" i="14"/>
  <c r="C43" i="14"/>
  <c r="B43" i="14"/>
  <c r="G42" i="14"/>
  <c r="F42" i="14"/>
  <c r="E42" i="14"/>
  <c r="D42" i="14"/>
  <c r="B42" i="14"/>
  <c r="G41" i="14"/>
  <c r="F41" i="14"/>
  <c r="E41" i="14"/>
  <c r="D41" i="14"/>
  <c r="B41" i="14"/>
  <c r="G40" i="14"/>
  <c r="F40" i="14"/>
  <c r="E40" i="14"/>
  <c r="D40" i="14"/>
  <c r="B40" i="14"/>
  <c r="G39" i="14"/>
  <c r="F39" i="14"/>
  <c r="E39" i="14"/>
  <c r="D39" i="14"/>
  <c r="B39" i="14"/>
  <c r="G38" i="14"/>
  <c r="F38" i="14"/>
  <c r="E38" i="14"/>
  <c r="D38" i="14"/>
  <c r="B38" i="14"/>
  <c r="G37" i="14"/>
  <c r="F37" i="14"/>
  <c r="E37" i="14"/>
  <c r="D37" i="14"/>
  <c r="B37" i="14"/>
  <c r="H37" i="14" s="1"/>
  <c r="G36" i="14"/>
  <c r="F36" i="14"/>
  <c r="E36" i="14"/>
  <c r="D36" i="14"/>
  <c r="B36" i="14"/>
  <c r="G35" i="14"/>
  <c r="F35" i="14"/>
  <c r="E35" i="14"/>
  <c r="D35" i="14"/>
  <c r="B35" i="14"/>
  <c r="G34" i="14"/>
  <c r="F34" i="14"/>
  <c r="E34" i="14"/>
  <c r="D34" i="14"/>
  <c r="B34" i="14"/>
  <c r="G33" i="14"/>
  <c r="F33" i="14"/>
  <c r="E33" i="14"/>
  <c r="D33" i="14"/>
  <c r="B33" i="14"/>
  <c r="G32" i="14"/>
  <c r="F32" i="14"/>
  <c r="D32" i="14"/>
  <c r="B32" i="14"/>
  <c r="G31" i="14"/>
  <c r="F31" i="14"/>
  <c r="E31" i="14"/>
  <c r="D31" i="14"/>
  <c r="B31" i="14"/>
  <c r="G30" i="14"/>
  <c r="F30" i="14"/>
  <c r="E30" i="14"/>
  <c r="D30" i="14"/>
  <c r="B30" i="14"/>
  <c r="G29" i="14"/>
  <c r="F29" i="14"/>
  <c r="E29" i="14"/>
  <c r="D29" i="14"/>
  <c r="B29" i="14"/>
  <c r="G28" i="14"/>
  <c r="F28" i="14"/>
  <c r="D28" i="14"/>
  <c r="C28" i="14"/>
  <c r="B28" i="14"/>
  <c r="H28" i="14" s="1"/>
  <c r="G27" i="14"/>
  <c r="F27" i="14"/>
  <c r="E27" i="14"/>
  <c r="D27" i="14"/>
  <c r="B27" i="14"/>
  <c r="G26" i="14"/>
  <c r="F26" i="14"/>
  <c r="E26" i="14"/>
  <c r="D26" i="14"/>
  <c r="B26" i="14"/>
  <c r="G25" i="14"/>
  <c r="F25" i="14"/>
  <c r="E25" i="14"/>
  <c r="D25" i="14"/>
  <c r="B25" i="14"/>
  <c r="G24" i="14"/>
  <c r="F24" i="14"/>
  <c r="E24" i="14"/>
  <c r="D24" i="14"/>
  <c r="B24" i="14"/>
  <c r="F23" i="14"/>
  <c r="E23" i="14"/>
  <c r="D23" i="14"/>
  <c r="C23" i="14"/>
  <c r="B23" i="14"/>
  <c r="G22" i="14"/>
  <c r="F22" i="14"/>
  <c r="D22" i="14"/>
  <c r="C22" i="14"/>
  <c r="B22" i="14"/>
  <c r="G21" i="14"/>
  <c r="F21" i="14"/>
  <c r="E21" i="14"/>
  <c r="D21" i="14"/>
  <c r="B21" i="14"/>
  <c r="G20" i="14"/>
  <c r="F20" i="14"/>
  <c r="E20" i="14"/>
  <c r="D20" i="14"/>
  <c r="B20" i="14"/>
  <c r="G19" i="14"/>
  <c r="F19" i="14"/>
  <c r="D19" i="14"/>
  <c r="C19" i="14"/>
  <c r="B19" i="14"/>
  <c r="G18" i="14"/>
  <c r="F18" i="14"/>
  <c r="E18" i="14"/>
  <c r="D18" i="14"/>
  <c r="B18" i="14"/>
  <c r="G17" i="14"/>
  <c r="F17" i="14"/>
  <c r="E17" i="14"/>
  <c r="D17" i="14"/>
  <c r="B17" i="14"/>
  <c r="G16" i="14"/>
  <c r="F16" i="14"/>
  <c r="E16" i="14"/>
  <c r="D16" i="14"/>
  <c r="B16" i="14"/>
  <c r="H16" i="14" s="1"/>
  <c r="G15" i="14"/>
  <c r="F15" i="14"/>
  <c r="E15" i="14"/>
  <c r="D15" i="14"/>
  <c r="B15" i="14"/>
  <c r="G14" i="14"/>
  <c r="F14" i="14"/>
  <c r="E14" i="14"/>
  <c r="D14" i="14"/>
  <c r="B14" i="14"/>
  <c r="G13" i="14"/>
  <c r="F13" i="14"/>
  <c r="D13" i="14"/>
  <c r="C13" i="14"/>
  <c r="B13" i="14"/>
  <c r="G12" i="14"/>
  <c r="F12" i="14"/>
  <c r="E12" i="14"/>
  <c r="D12" i="14"/>
  <c r="B12" i="14"/>
  <c r="G11" i="14"/>
  <c r="F11" i="14"/>
  <c r="E11" i="14"/>
  <c r="D11" i="14"/>
  <c r="B11" i="14"/>
  <c r="G10" i="14"/>
  <c r="F10" i="14"/>
  <c r="E10" i="14"/>
  <c r="D10" i="14"/>
  <c r="B10" i="14"/>
  <c r="G9" i="14"/>
  <c r="F9" i="14"/>
  <c r="D9" i="14"/>
  <c r="C9" i="14"/>
  <c r="B9" i="14"/>
  <c r="G8" i="14"/>
  <c r="F8" i="14"/>
  <c r="E8" i="14"/>
  <c r="D8" i="14"/>
  <c r="B8" i="14"/>
  <c r="H8" i="14" s="1"/>
  <c r="G7" i="14"/>
  <c r="F7" i="14"/>
  <c r="E7" i="14"/>
  <c r="D7" i="14"/>
  <c r="B7" i="14"/>
  <c r="G6" i="14"/>
  <c r="F6" i="14"/>
  <c r="E6" i="14"/>
  <c r="D6" i="14"/>
  <c r="B6" i="14"/>
  <c r="G5" i="14"/>
  <c r="F5" i="14"/>
  <c r="E5" i="14"/>
  <c r="D5" i="14"/>
  <c r="B5" i="14"/>
  <c r="G4" i="14"/>
  <c r="F4" i="14"/>
  <c r="F105" i="14" s="1"/>
  <c r="E4" i="14"/>
  <c r="D4" i="14"/>
  <c r="B4" i="14"/>
  <c r="G117" i="13"/>
  <c r="F117" i="13"/>
  <c r="E117" i="13"/>
  <c r="D117" i="13"/>
  <c r="B117" i="13"/>
  <c r="G116" i="13"/>
  <c r="F116" i="13"/>
  <c r="E116" i="13"/>
  <c r="D116" i="13"/>
  <c r="B116" i="13"/>
  <c r="G115" i="13"/>
  <c r="F115" i="13"/>
  <c r="E115" i="13"/>
  <c r="D115" i="13"/>
  <c r="B115" i="13"/>
  <c r="G114" i="13"/>
  <c r="F114" i="13"/>
  <c r="D114" i="13"/>
  <c r="C114" i="13"/>
  <c r="B114" i="13"/>
  <c r="G113" i="13"/>
  <c r="F113" i="13"/>
  <c r="D113" i="13"/>
  <c r="C113" i="13"/>
  <c r="B113" i="13"/>
  <c r="G112" i="13"/>
  <c r="F112" i="13"/>
  <c r="E112" i="13"/>
  <c r="D112" i="13"/>
  <c r="B112" i="13"/>
  <c r="G111" i="13"/>
  <c r="F111" i="13"/>
  <c r="E111" i="13"/>
  <c r="D111" i="13"/>
  <c r="B111" i="13"/>
  <c r="G110" i="13"/>
  <c r="F110" i="13"/>
  <c r="E110" i="13"/>
  <c r="D110" i="13"/>
  <c r="B110" i="13"/>
  <c r="G109" i="13"/>
  <c r="F109" i="13"/>
  <c r="E109" i="13"/>
  <c r="D109" i="13"/>
  <c r="B109" i="13"/>
  <c r="G108" i="13"/>
  <c r="F108" i="13"/>
  <c r="E108" i="13"/>
  <c r="D108" i="13"/>
  <c r="B108" i="13"/>
  <c r="G107" i="13"/>
  <c r="F107" i="13"/>
  <c r="E107" i="13"/>
  <c r="D107" i="13"/>
  <c r="B107" i="13"/>
  <c r="G106" i="13"/>
  <c r="F106" i="13"/>
  <c r="E106" i="13"/>
  <c r="D106" i="13"/>
  <c r="B106" i="13"/>
  <c r="H106" i="13" s="1"/>
  <c r="G105" i="13"/>
  <c r="F105" i="13"/>
  <c r="D105" i="13"/>
  <c r="C105" i="13"/>
  <c r="B105" i="13"/>
  <c r="G104" i="13"/>
  <c r="F104" i="13"/>
  <c r="E104" i="13"/>
  <c r="D104" i="13"/>
  <c r="B104" i="13"/>
  <c r="G103" i="13"/>
  <c r="F103" i="13"/>
  <c r="E103" i="13"/>
  <c r="D103" i="13"/>
  <c r="B103" i="13"/>
  <c r="G102" i="13"/>
  <c r="F102" i="13"/>
  <c r="E102" i="13"/>
  <c r="D102" i="13"/>
  <c r="B102" i="13"/>
  <c r="G101" i="13"/>
  <c r="F101" i="13"/>
  <c r="E101" i="13"/>
  <c r="D101" i="13"/>
  <c r="B101" i="13"/>
  <c r="G100" i="13"/>
  <c r="F100" i="13"/>
  <c r="E100" i="13"/>
  <c r="D100" i="13"/>
  <c r="B100" i="13"/>
  <c r="G99" i="13"/>
  <c r="F99" i="13"/>
  <c r="D99" i="13"/>
  <c r="B99" i="13"/>
  <c r="G98" i="13"/>
  <c r="F98" i="13"/>
  <c r="E98" i="13"/>
  <c r="D98" i="13"/>
  <c r="B98" i="13"/>
  <c r="G97" i="13"/>
  <c r="F97" i="13"/>
  <c r="E97" i="13"/>
  <c r="D97" i="13"/>
  <c r="B97" i="13"/>
  <c r="G96" i="13"/>
  <c r="F96" i="13"/>
  <c r="D96" i="13"/>
  <c r="C96" i="13"/>
  <c r="B96" i="13"/>
  <c r="H96" i="13" s="1"/>
  <c r="G95" i="13"/>
  <c r="F95" i="13"/>
  <c r="E95" i="13"/>
  <c r="D95" i="13"/>
  <c r="B95" i="13"/>
  <c r="G94" i="13"/>
  <c r="F94" i="13"/>
  <c r="E94" i="13"/>
  <c r="D94" i="13"/>
  <c r="B94" i="13"/>
  <c r="G93" i="13"/>
  <c r="F93" i="13"/>
  <c r="E93" i="13"/>
  <c r="D93" i="13"/>
  <c r="B93" i="13"/>
  <c r="G92" i="13"/>
  <c r="F92" i="13"/>
  <c r="E92" i="13"/>
  <c r="D92" i="13"/>
  <c r="B92" i="13"/>
  <c r="G91" i="13"/>
  <c r="F91" i="13"/>
  <c r="E91" i="13"/>
  <c r="D91" i="13"/>
  <c r="B91" i="13"/>
  <c r="G90" i="13"/>
  <c r="F90" i="13"/>
  <c r="E90" i="13"/>
  <c r="D90" i="13"/>
  <c r="B90" i="13"/>
  <c r="G89" i="13"/>
  <c r="F89" i="13"/>
  <c r="E89" i="13"/>
  <c r="D89" i="13"/>
  <c r="B89" i="13"/>
  <c r="G88" i="13"/>
  <c r="F88" i="13"/>
  <c r="E88" i="13"/>
  <c r="D88" i="13"/>
  <c r="B88" i="13"/>
  <c r="G87" i="13"/>
  <c r="F87" i="13"/>
  <c r="E87" i="13"/>
  <c r="D87" i="13"/>
  <c r="B87" i="13"/>
  <c r="G86" i="13"/>
  <c r="F86" i="13"/>
  <c r="E86" i="13"/>
  <c r="D86" i="13"/>
  <c r="B86" i="13"/>
  <c r="G85" i="13"/>
  <c r="F85" i="13"/>
  <c r="E85" i="13"/>
  <c r="D85" i="13"/>
  <c r="B85" i="13"/>
  <c r="H85" i="13" s="1"/>
  <c r="G84" i="13"/>
  <c r="F84" i="13"/>
  <c r="E84" i="13"/>
  <c r="D84" i="13"/>
  <c r="B84" i="13"/>
  <c r="G83" i="13"/>
  <c r="F83" i="13"/>
  <c r="E83" i="13"/>
  <c r="D83" i="13"/>
  <c r="B83" i="13"/>
  <c r="G82" i="13"/>
  <c r="F82" i="13"/>
  <c r="D82" i="13"/>
  <c r="B82" i="13"/>
  <c r="G81" i="13"/>
  <c r="F81" i="13"/>
  <c r="E81" i="13"/>
  <c r="D81" i="13"/>
  <c r="B81" i="13"/>
  <c r="G80" i="13"/>
  <c r="F80" i="13"/>
  <c r="E80" i="13"/>
  <c r="D80" i="13"/>
  <c r="B80" i="13"/>
  <c r="H80" i="13" s="1"/>
  <c r="F79" i="13"/>
  <c r="E79" i="13"/>
  <c r="D79" i="13"/>
  <c r="C79" i="13"/>
  <c r="B79" i="13"/>
  <c r="F78" i="13"/>
  <c r="E78" i="13"/>
  <c r="D78" i="13"/>
  <c r="C78" i="13"/>
  <c r="B78" i="13"/>
  <c r="F77" i="13"/>
  <c r="E77" i="13"/>
  <c r="D77" i="13"/>
  <c r="C77" i="13"/>
  <c r="B77" i="13"/>
  <c r="G76" i="13"/>
  <c r="F76" i="13"/>
  <c r="D76" i="13"/>
  <c r="B76" i="13"/>
  <c r="G75" i="13"/>
  <c r="F75" i="13"/>
  <c r="D75" i="13"/>
  <c r="C75" i="13"/>
  <c r="B75" i="13"/>
  <c r="G74" i="13"/>
  <c r="F74" i="13"/>
  <c r="E74" i="13"/>
  <c r="D74" i="13"/>
  <c r="B74" i="13"/>
  <c r="G73" i="13"/>
  <c r="F73" i="13"/>
  <c r="E73" i="13"/>
  <c r="D73" i="13"/>
  <c r="B73" i="13"/>
  <c r="G72" i="13"/>
  <c r="F72" i="13"/>
  <c r="E72" i="13"/>
  <c r="D72" i="13"/>
  <c r="B72" i="13"/>
  <c r="G71" i="13"/>
  <c r="F71" i="13"/>
  <c r="E71" i="13"/>
  <c r="D71" i="13"/>
  <c r="B71" i="13"/>
  <c r="G70" i="13"/>
  <c r="F70" i="13"/>
  <c r="E70" i="13"/>
  <c r="D70" i="13"/>
  <c r="B70" i="13"/>
  <c r="G69" i="13"/>
  <c r="F69" i="13"/>
  <c r="E69" i="13"/>
  <c r="D69" i="13"/>
  <c r="B69" i="13"/>
  <c r="G68" i="13"/>
  <c r="F68" i="13"/>
  <c r="D68" i="13"/>
  <c r="C68" i="13"/>
  <c r="B68" i="13"/>
  <c r="G67" i="13"/>
  <c r="F67" i="13"/>
  <c r="E67" i="13"/>
  <c r="D67" i="13"/>
  <c r="B67" i="13"/>
  <c r="G66" i="13"/>
  <c r="F66" i="13"/>
  <c r="E66" i="13"/>
  <c r="D66" i="13"/>
  <c r="B66" i="13"/>
  <c r="G65" i="13"/>
  <c r="F65" i="13"/>
  <c r="E65" i="13"/>
  <c r="D65" i="13"/>
  <c r="B65" i="13"/>
  <c r="G64" i="13"/>
  <c r="F64" i="13"/>
  <c r="E64" i="13"/>
  <c r="D64" i="13"/>
  <c r="B64" i="13"/>
  <c r="G63" i="13"/>
  <c r="F63" i="13"/>
  <c r="E63" i="13"/>
  <c r="D63" i="13"/>
  <c r="C63" i="13"/>
  <c r="B63" i="13"/>
  <c r="G62" i="13"/>
  <c r="F62" i="13"/>
  <c r="D62" i="13"/>
  <c r="C62" i="13"/>
  <c r="B62" i="13"/>
  <c r="G61" i="13"/>
  <c r="F61" i="13"/>
  <c r="D61" i="13"/>
  <c r="C61" i="13"/>
  <c r="B61" i="13"/>
  <c r="G60" i="13"/>
  <c r="F60" i="13"/>
  <c r="E60" i="13"/>
  <c r="D60" i="13"/>
  <c r="B60" i="13"/>
  <c r="G59" i="13"/>
  <c r="F59" i="13"/>
  <c r="E59" i="13"/>
  <c r="D59" i="13"/>
  <c r="B59" i="13"/>
  <c r="G58" i="13"/>
  <c r="F58" i="13"/>
  <c r="E58" i="13"/>
  <c r="D58" i="13"/>
  <c r="B58" i="13"/>
  <c r="G57" i="13"/>
  <c r="F57" i="13"/>
  <c r="D57" i="13"/>
  <c r="C57" i="13"/>
  <c r="B57" i="13"/>
  <c r="G56" i="13"/>
  <c r="F56" i="13"/>
  <c r="E56" i="13"/>
  <c r="D56" i="13"/>
  <c r="B56" i="13"/>
  <c r="G55" i="13"/>
  <c r="F55" i="13"/>
  <c r="E55" i="13"/>
  <c r="D55" i="13"/>
  <c r="B55" i="13"/>
  <c r="G54" i="13"/>
  <c r="F54" i="13"/>
  <c r="E54" i="13"/>
  <c r="D54" i="13"/>
  <c r="B54" i="13"/>
  <c r="G53" i="13"/>
  <c r="F53" i="13"/>
  <c r="D53" i="13"/>
  <c r="B53" i="13"/>
  <c r="G52" i="13"/>
  <c r="F52" i="13"/>
  <c r="E52" i="13"/>
  <c r="D52" i="13"/>
  <c r="B52" i="13"/>
  <c r="G51" i="13"/>
  <c r="F51" i="13"/>
  <c r="E51" i="13"/>
  <c r="D51" i="13"/>
  <c r="B51" i="13"/>
  <c r="G50" i="13"/>
  <c r="F50" i="13"/>
  <c r="E50" i="13"/>
  <c r="D50" i="13"/>
  <c r="B50" i="13"/>
  <c r="G49" i="13"/>
  <c r="F49" i="13"/>
  <c r="D49" i="13"/>
  <c r="C49" i="13"/>
  <c r="B49" i="13"/>
  <c r="G48" i="13"/>
  <c r="F48" i="13"/>
  <c r="D48" i="13"/>
  <c r="C48" i="13"/>
  <c r="B48" i="13"/>
  <c r="H48" i="13" s="1"/>
  <c r="G47" i="13"/>
  <c r="F47" i="13"/>
  <c r="E47" i="13"/>
  <c r="D47" i="13"/>
  <c r="B47" i="13"/>
  <c r="G46" i="13"/>
  <c r="F46" i="13"/>
  <c r="E46" i="13"/>
  <c r="D46" i="13"/>
  <c r="B46" i="13"/>
  <c r="G45" i="13"/>
  <c r="F45" i="13"/>
  <c r="D45" i="13"/>
  <c r="C45" i="13"/>
  <c r="B45" i="13"/>
  <c r="G44" i="13"/>
  <c r="F44" i="13"/>
  <c r="D44" i="13"/>
  <c r="C44" i="13"/>
  <c r="B44" i="13"/>
  <c r="G43" i="13"/>
  <c r="F43" i="13"/>
  <c r="D43" i="13"/>
  <c r="C43" i="13"/>
  <c r="B43" i="13"/>
  <c r="G42" i="13"/>
  <c r="F42" i="13"/>
  <c r="E42" i="13"/>
  <c r="D42" i="13"/>
  <c r="B42" i="13"/>
  <c r="G41" i="13"/>
  <c r="F41" i="13"/>
  <c r="E41" i="13"/>
  <c r="D41" i="13"/>
  <c r="B41" i="13"/>
  <c r="G40" i="13"/>
  <c r="F40" i="13"/>
  <c r="E40" i="13"/>
  <c r="D40" i="13"/>
  <c r="B40" i="13"/>
  <c r="G39" i="13"/>
  <c r="F39" i="13"/>
  <c r="E39" i="13"/>
  <c r="D39" i="13"/>
  <c r="B39" i="13"/>
  <c r="G38" i="13"/>
  <c r="F38" i="13"/>
  <c r="E38" i="13"/>
  <c r="D38" i="13"/>
  <c r="B38" i="13"/>
  <c r="G37" i="13"/>
  <c r="F37" i="13"/>
  <c r="E37" i="13"/>
  <c r="D37" i="13"/>
  <c r="B37" i="13"/>
  <c r="G36" i="13"/>
  <c r="F36" i="13"/>
  <c r="E36" i="13"/>
  <c r="D36" i="13"/>
  <c r="B36" i="13"/>
  <c r="G35" i="13"/>
  <c r="F35" i="13"/>
  <c r="E35" i="13"/>
  <c r="D35" i="13"/>
  <c r="B35" i="13"/>
  <c r="G34" i="13"/>
  <c r="F34" i="13"/>
  <c r="E34" i="13"/>
  <c r="D34" i="13"/>
  <c r="C34" i="13"/>
  <c r="B34" i="13"/>
  <c r="H34" i="13" s="1"/>
  <c r="G33" i="13"/>
  <c r="F33" i="13"/>
  <c r="E33" i="13"/>
  <c r="D33" i="13"/>
  <c r="B33" i="13"/>
  <c r="G32" i="13"/>
  <c r="F32" i="13"/>
  <c r="E32" i="13"/>
  <c r="D32" i="13"/>
  <c r="B32" i="13"/>
  <c r="G31" i="13"/>
  <c r="F31" i="13"/>
  <c r="D31" i="13"/>
  <c r="C31" i="13"/>
  <c r="B31" i="13"/>
  <c r="G30" i="13"/>
  <c r="F30" i="13"/>
  <c r="E30" i="13"/>
  <c r="D30" i="13"/>
  <c r="B30" i="13"/>
  <c r="G29" i="13"/>
  <c r="F29" i="13"/>
  <c r="E29" i="13"/>
  <c r="D29" i="13"/>
  <c r="B29" i="13"/>
  <c r="G28" i="13"/>
  <c r="F28" i="13"/>
  <c r="D28" i="13"/>
  <c r="C28" i="13"/>
  <c r="B28" i="13"/>
  <c r="H28" i="13" s="1"/>
  <c r="G27" i="13"/>
  <c r="F27" i="13"/>
  <c r="E27" i="13"/>
  <c r="D27" i="13"/>
  <c r="B27" i="13"/>
  <c r="G26" i="13"/>
  <c r="F26" i="13"/>
  <c r="E26" i="13"/>
  <c r="D26" i="13"/>
  <c r="B26" i="13"/>
  <c r="G25" i="13"/>
  <c r="F25" i="13"/>
  <c r="E25" i="13"/>
  <c r="D25" i="13"/>
  <c r="B25" i="13"/>
  <c r="G24" i="13"/>
  <c r="F24" i="13"/>
  <c r="E24" i="13"/>
  <c r="D24" i="13"/>
  <c r="B24" i="13"/>
  <c r="G23" i="13"/>
  <c r="F23" i="13"/>
  <c r="E23" i="13"/>
  <c r="D23" i="13"/>
  <c r="B23" i="13"/>
  <c r="G22" i="13"/>
  <c r="F22" i="13"/>
  <c r="D22" i="13"/>
  <c r="B22" i="13"/>
  <c r="G21" i="13"/>
  <c r="F21" i="13"/>
  <c r="D21" i="13"/>
  <c r="C21" i="13"/>
  <c r="B21" i="13"/>
  <c r="H21" i="13" s="1"/>
  <c r="G20" i="13"/>
  <c r="F20" i="13"/>
  <c r="E20" i="13"/>
  <c r="D20" i="13"/>
  <c r="B20" i="13"/>
  <c r="G19" i="13"/>
  <c r="F19" i="13"/>
  <c r="D19" i="13"/>
  <c r="C19" i="13"/>
  <c r="B19" i="13"/>
  <c r="G18" i="13"/>
  <c r="F18" i="13"/>
  <c r="E18" i="13"/>
  <c r="D18" i="13"/>
  <c r="B18" i="13"/>
  <c r="G17" i="13"/>
  <c r="F17" i="13"/>
  <c r="E17" i="13"/>
  <c r="D17" i="13"/>
  <c r="B17" i="13"/>
  <c r="G16" i="13"/>
  <c r="F16" i="13"/>
  <c r="E16" i="13"/>
  <c r="D16" i="13"/>
  <c r="B16" i="13"/>
  <c r="G15" i="13"/>
  <c r="F15" i="13"/>
  <c r="E15" i="13"/>
  <c r="D15" i="13"/>
  <c r="B15" i="13"/>
  <c r="G14" i="13"/>
  <c r="F14" i="13"/>
  <c r="E14" i="13"/>
  <c r="D14" i="13"/>
  <c r="B14" i="13"/>
  <c r="G13" i="13"/>
  <c r="F13" i="13"/>
  <c r="E13" i="13"/>
  <c r="D13" i="13"/>
  <c r="B13" i="13"/>
  <c r="G12" i="13"/>
  <c r="F12" i="13"/>
  <c r="E12" i="13"/>
  <c r="D12" i="13"/>
  <c r="B12" i="13"/>
  <c r="G11" i="13"/>
  <c r="F11" i="13"/>
  <c r="E11" i="13"/>
  <c r="D11" i="13"/>
  <c r="B11" i="13"/>
  <c r="G10" i="13"/>
  <c r="F10" i="13"/>
  <c r="E10" i="13"/>
  <c r="D10" i="13"/>
  <c r="B10" i="13"/>
  <c r="G9" i="13"/>
  <c r="F9" i="13"/>
  <c r="E9" i="13"/>
  <c r="D9" i="13"/>
  <c r="B9" i="13"/>
  <c r="G8" i="13"/>
  <c r="F8" i="13"/>
  <c r="E8" i="13"/>
  <c r="D8" i="13"/>
  <c r="B8" i="13"/>
  <c r="G7" i="13"/>
  <c r="F7" i="13"/>
  <c r="E7" i="13"/>
  <c r="D7" i="13"/>
  <c r="B7" i="13"/>
  <c r="G6" i="13"/>
  <c r="F6" i="13"/>
  <c r="E6" i="13"/>
  <c r="D6" i="13"/>
  <c r="B6" i="13"/>
  <c r="G5" i="13"/>
  <c r="F5" i="13"/>
  <c r="E5" i="13"/>
  <c r="D5" i="13"/>
  <c r="B5" i="13"/>
  <c r="G4" i="13"/>
  <c r="F4" i="13"/>
  <c r="E4" i="13"/>
  <c r="D4" i="13"/>
  <c r="B4" i="13"/>
  <c r="G129" i="12"/>
  <c r="F129" i="12"/>
  <c r="E129" i="12"/>
  <c r="D129" i="12"/>
  <c r="B129" i="12"/>
  <c r="G128" i="12"/>
  <c r="F128" i="12"/>
  <c r="E128" i="12"/>
  <c r="D128" i="12"/>
  <c r="B128" i="12"/>
  <c r="G127" i="12"/>
  <c r="F127" i="12"/>
  <c r="D127" i="12"/>
  <c r="C127" i="12"/>
  <c r="B127" i="12"/>
  <c r="G126" i="12"/>
  <c r="F126" i="12"/>
  <c r="E126" i="12"/>
  <c r="D126" i="12"/>
  <c r="B126" i="12"/>
  <c r="G125" i="12"/>
  <c r="F125" i="12"/>
  <c r="E125" i="12"/>
  <c r="D125" i="12"/>
  <c r="B125" i="12"/>
  <c r="G124" i="12"/>
  <c r="F124" i="12"/>
  <c r="E124" i="12"/>
  <c r="D124" i="12"/>
  <c r="B124" i="12"/>
  <c r="F123" i="12"/>
  <c r="E123" i="12"/>
  <c r="D123" i="12"/>
  <c r="C123" i="12"/>
  <c r="B123" i="12"/>
  <c r="H123" i="12" s="1"/>
  <c r="G122" i="12"/>
  <c r="F122" i="12"/>
  <c r="E122" i="12"/>
  <c r="D122" i="12"/>
  <c r="B122" i="12"/>
  <c r="G121" i="12"/>
  <c r="F121" i="12"/>
  <c r="D121" i="12"/>
  <c r="C121" i="12"/>
  <c r="B121" i="12"/>
  <c r="G120" i="12"/>
  <c r="F120" i="12"/>
  <c r="E120" i="12"/>
  <c r="D120" i="12"/>
  <c r="B120" i="12"/>
  <c r="G119" i="12"/>
  <c r="F119" i="12"/>
  <c r="E119" i="12"/>
  <c r="D119" i="12"/>
  <c r="B119" i="12"/>
  <c r="G118" i="12"/>
  <c r="F118" i="12"/>
  <c r="E118" i="12"/>
  <c r="D118" i="12"/>
  <c r="B118" i="12"/>
  <c r="G117" i="12"/>
  <c r="F117" i="12"/>
  <c r="E117" i="12"/>
  <c r="D117" i="12"/>
  <c r="B117" i="12"/>
  <c r="G116" i="12"/>
  <c r="F116" i="12"/>
  <c r="E116" i="12"/>
  <c r="D116" i="12"/>
  <c r="B116" i="12"/>
  <c r="G115" i="12"/>
  <c r="F115" i="12"/>
  <c r="D115" i="12"/>
  <c r="C115" i="12"/>
  <c r="B115" i="12"/>
  <c r="H115" i="12" s="1"/>
  <c r="G114" i="12"/>
  <c r="F114" i="12"/>
  <c r="D114" i="12"/>
  <c r="B114" i="12"/>
  <c r="G113" i="12"/>
  <c r="F113" i="12"/>
  <c r="D113" i="12"/>
  <c r="B113" i="12"/>
  <c r="G112" i="12"/>
  <c r="F112" i="12"/>
  <c r="E112" i="12"/>
  <c r="D112" i="12"/>
  <c r="B112" i="12"/>
  <c r="G111" i="12"/>
  <c r="F111" i="12"/>
  <c r="D111" i="12"/>
  <c r="C111" i="12"/>
  <c r="B111" i="12"/>
  <c r="G110" i="12"/>
  <c r="F110" i="12"/>
  <c r="E110" i="12"/>
  <c r="D110" i="12"/>
  <c r="B110" i="12"/>
  <c r="G109" i="12"/>
  <c r="F109" i="12"/>
  <c r="D109" i="12"/>
  <c r="C109" i="12"/>
  <c r="B109" i="12"/>
  <c r="G108" i="12"/>
  <c r="F108" i="12"/>
  <c r="D108" i="12"/>
  <c r="C108" i="12"/>
  <c r="B108" i="12"/>
  <c r="H108" i="12" s="1"/>
  <c r="G107" i="12"/>
  <c r="F107" i="12"/>
  <c r="D107" i="12"/>
  <c r="C107" i="12"/>
  <c r="B107" i="12"/>
  <c r="H107" i="12" s="1"/>
  <c r="G106" i="12"/>
  <c r="F106" i="12"/>
  <c r="E106" i="12"/>
  <c r="D106" i="12"/>
  <c r="B106" i="12"/>
  <c r="G105" i="12"/>
  <c r="F105" i="12"/>
  <c r="E105" i="12"/>
  <c r="D105" i="12"/>
  <c r="B105" i="12"/>
  <c r="H105" i="12" s="1"/>
  <c r="G104" i="12"/>
  <c r="F104" i="12"/>
  <c r="D104" i="12"/>
  <c r="C104" i="12"/>
  <c r="B104" i="12"/>
  <c r="G103" i="12"/>
  <c r="F103" i="12"/>
  <c r="E103" i="12"/>
  <c r="D103" i="12"/>
  <c r="B103" i="12"/>
  <c r="G102" i="12"/>
  <c r="F102" i="12"/>
  <c r="E102" i="12"/>
  <c r="D102" i="12"/>
  <c r="B102" i="12"/>
  <c r="G101" i="12"/>
  <c r="F101" i="12"/>
  <c r="E101" i="12"/>
  <c r="D101" i="12"/>
  <c r="B101" i="12"/>
  <c r="G100" i="12"/>
  <c r="F100" i="12"/>
  <c r="E100" i="12"/>
  <c r="D100" i="12"/>
  <c r="B100" i="12"/>
  <c r="G99" i="12"/>
  <c r="F99" i="12"/>
  <c r="E99" i="12"/>
  <c r="D99" i="12"/>
  <c r="B99" i="12"/>
  <c r="G98" i="12"/>
  <c r="F98" i="12"/>
  <c r="D98" i="12"/>
  <c r="C98" i="12"/>
  <c r="B98" i="12"/>
  <c r="G97" i="12"/>
  <c r="F97" i="12"/>
  <c r="E97" i="12"/>
  <c r="D97" i="12"/>
  <c r="B97" i="12"/>
  <c r="H97" i="12" s="1"/>
  <c r="G96" i="12"/>
  <c r="F96" i="12"/>
  <c r="E96" i="12"/>
  <c r="D96" i="12"/>
  <c r="B96" i="12"/>
  <c r="G95" i="12"/>
  <c r="F95" i="12"/>
  <c r="E95" i="12"/>
  <c r="D95" i="12"/>
  <c r="B95" i="12"/>
  <c r="G94" i="12"/>
  <c r="F94" i="12"/>
  <c r="E94" i="12"/>
  <c r="D94" i="12"/>
  <c r="B94" i="12"/>
  <c r="G93" i="12"/>
  <c r="F93" i="12"/>
  <c r="E93" i="12"/>
  <c r="D93" i="12"/>
  <c r="B93" i="12"/>
  <c r="G92" i="12"/>
  <c r="F92" i="12"/>
  <c r="E92" i="12"/>
  <c r="D92" i="12"/>
  <c r="B92" i="12"/>
  <c r="G91" i="12"/>
  <c r="F91" i="12"/>
  <c r="E91" i="12"/>
  <c r="D91" i="12"/>
  <c r="B91" i="12"/>
  <c r="G90" i="12"/>
  <c r="F90" i="12"/>
  <c r="E90" i="12"/>
  <c r="D90" i="12"/>
  <c r="B90" i="12"/>
  <c r="G89" i="12"/>
  <c r="F89" i="12"/>
  <c r="E89" i="12"/>
  <c r="D89" i="12"/>
  <c r="B89" i="12"/>
  <c r="G88" i="12"/>
  <c r="F88" i="12"/>
  <c r="D88" i="12"/>
  <c r="C88" i="12"/>
  <c r="B88" i="12"/>
  <c r="G87" i="12"/>
  <c r="F87" i="12"/>
  <c r="D87" i="12"/>
  <c r="C87" i="12"/>
  <c r="B87" i="12"/>
  <c r="G86" i="12"/>
  <c r="F86" i="12"/>
  <c r="D86" i="12"/>
  <c r="C86" i="12"/>
  <c r="B86" i="12"/>
  <c r="G85" i="12"/>
  <c r="F85" i="12"/>
  <c r="E85" i="12"/>
  <c r="D85" i="12"/>
  <c r="B85" i="12"/>
  <c r="G84" i="12"/>
  <c r="F84" i="12"/>
  <c r="E84" i="12"/>
  <c r="D84" i="12"/>
  <c r="B84" i="12"/>
  <c r="G83" i="12"/>
  <c r="F83" i="12"/>
  <c r="E83" i="12"/>
  <c r="D83" i="12"/>
  <c r="B83" i="12"/>
  <c r="G82" i="12"/>
  <c r="F82" i="12"/>
  <c r="E82" i="12"/>
  <c r="D82" i="12"/>
  <c r="B82" i="12"/>
  <c r="G81" i="12"/>
  <c r="F81" i="12"/>
  <c r="D81" i="12"/>
  <c r="C81" i="12"/>
  <c r="B81" i="12"/>
  <c r="G80" i="12"/>
  <c r="F80" i="12"/>
  <c r="E80" i="12"/>
  <c r="D80" i="12"/>
  <c r="B80" i="12"/>
  <c r="H80" i="12" s="1"/>
  <c r="G79" i="12"/>
  <c r="F79" i="12"/>
  <c r="E79" i="12"/>
  <c r="D79" i="12"/>
  <c r="B79" i="12"/>
  <c r="G78" i="12"/>
  <c r="F78" i="12"/>
  <c r="E78" i="12"/>
  <c r="D78" i="12"/>
  <c r="B78" i="12"/>
  <c r="G77" i="12"/>
  <c r="F77" i="12"/>
  <c r="E77" i="12"/>
  <c r="D77" i="12"/>
  <c r="B77" i="12"/>
  <c r="G76" i="12"/>
  <c r="F76" i="12"/>
  <c r="E76" i="12"/>
  <c r="D76" i="12"/>
  <c r="B76" i="12"/>
  <c r="G75" i="12"/>
  <c r="F75" i="12"/>
  <c r="E75" i="12"/>
  <c r="D75" i="12"/>
  <c r="B75" i="12"/>
  <c r="G74" i="12"/>
  <c r="F74" i="12"/>
  <c r="E74" i="12"/>
  <c r="D74" i="12"/>
  <c r="B74" i="12"/>
  <c r="G73" i="12"/>
  <c r="F73" i="12"/>
  <c r="E73" i="12"/>
  <c r="D73" i="12"/>
  <c r="B73" i="12"/>
  <c r="G72" i="12"/>
  <c r="F72" i="12"/>
  <c r="E72" i="12"/>
  <c r="D72" i="12"/>
  <c r="B72" i="12"/>
  <c r="H72" i="12" s="1"/>
  <c r="G71" i="12"/>
  <c r="F71" i="12"/>
  <c r="E71" i="12"/>
  <c r="D71" i="12"/>
  <c r="B71" i="12"/>
  <c r="G70" i="12"/>
  <c r="F70" i="12"/>
  <c r="E70" i="12"/>
  <c r="D70" i="12"/>
  <c r="B70" i="12"/>
  <c r="G69" i="12"/>
  <c r="F69" i="12"/>
  <c r="E69" i="12"/>
  <c r="D69" i="12"/>
  <c r="B69" i="12"/>
  <c r="G68" i="12"/>
  <c r="F68" i="12"/>
  <c r="E68" i="12"/>
  <c r="D68" i="12"/>
  <c r="B68" i="12"/>
  <c r="G67" i="12"/>
  <c r="F67" i="12"/>
  <c r="E67" i="12"/>
  <c r="D67" i="12"/>
  <c r="B67" i="12"/>
  <c r="G66" i="12"/>
  <c r="F66" i="12"/>
  <c r="E66" i="12"/>
  <c r="D66" i="12"/>
  <c r="B66" i="12"/>
  <c r="G65" i="12"/>
  <c r="F65" i="12"/>
  <c r="D65" i="12"/>
  <c r="C65" i="12"/>
  <c r="B65" i="12"/>
  <c r="G64" i="12"/>
  <c r="F64" i="12"/>
  <c r="D64" i="12"/>
  <c r="B64" i="12"/>
  <c r="G63" i="12"/>
  <c r="F63" i="12"/>
  <c r="E63" i="12"/>
  <c r="D63" i="12"/>
  <c r="B63" i="12"/>
  <c r="G62" i="12"/>
  <c r="F62" i="12"/>
  <c r="D62" i="12"/>
  <c r="C62" i="12"/>
  <c r="B62" i="12"/>
  <c r="H62" i="12" s="1"/>
  <c r="G61" i="12"/>
  <c r="F61" i="12"/>
  <c r="E61" i="12"/>
  <c r="D61" i="12"/>
  <c r="B61" i="12"/>
  <c r="G60" i="12"/>
  <c r="F60" i="12"/>
  <c r="E60" i="12"/>
  <c r="D60" i="12"/>
  <c r="B60" i="12"/>
  <c r="G59" i="12"/>
  <c r="F59" i="12"/>
  <c r="E59" i="12"/>
  <c r="D59" i="12"/>
  <c r="B59" i="12"/>
  <c r="G58" i="12"/>
  <c r="F58" i="12"/>
  <c r="E58" i="12"/>
  <c r="D58" i="12"/>
  <c r="B58" i="12"/>
  <c r="G57" i="12"/>
  <c r="F57" i="12"/>
  <c r="E57" i="12"/>
  <c r="D57" i="12"/>
  <c r="B57" i="12"/>
  <c r="G56" i="12"/>
  <c r="F56" i="12"/>
  <c r="D56" i="12"/>
  <c r="C56" i="12"/>
  <c r="B56" i="12"/>
  <c r="G55" i="12"/>
  <c r="F55" i="12"/>
  <c r="E55" i="12"/>
  <c r="D55" i="12"/>
  <c r="B55" i="12"/>
  <c r="G54" i="12"/>
  <c r="F54" i="12"/>
  <c r="E54" i="12"/>
  <c r="D54" i="12"/>
  <c r="B54" i="12"/>
  <c r="G53" i="12"/>
  <c r="F53" i="12"/>
  <c r="D53" i="12"/>
  <c r="C53" i="12"/>
  <c r="B53" i="12"/>
  <c r="G52" i="12"/>
  <c r="F52" i="12"/>
  <c r="E52" i="12"/>
  <c r="D52" i="12"/>
  <c r="B52" i="12"/>
  <c r="F51" i="12"/>
  <c r="E51" i="12"/>
  <c r="D51" i="12"/>
  <c r="C51" i="12"/>
  <c r="B51" i="12"/>
  <c r="G50" i="12"/>
  <c r="F50" i="12"/>
  <c r="E50" i="12"/>
  <c r="D50" i="12"/>
  <c r="B50" i="12"/>
  <c r="G49" i="12"/>
  <c r="F49" i="12"/>
  <c r="D49" i="12"/>
  <c r="B49" i="12"/>
  <c r="G48" i="12"/>
  <c r="F48" i="12"/>
  <c r="E48" i="12"/>
  <c r="D48" i="12"/>
  <c r="B48" i="12"/>
  <c r="G47" i="12"/>
  <c r="F47" i="12"/>
  <c r="D47" i="12"/>
  <c r="C47" i="12"/>
  <c r="B47" i="12"/>
  <c r="G46" i="12"/>
  <c r="F46" i="12"/>
  <c r="E46" i="12"/>
  <c r="D46" i="12"/>
  <c r="B46" i="12"/>
  <c r="H46" i="12" s="1"/>
  <c r="G45" i="12"/>
  <c r="F45" i="12"/>
  <c r="E45" i="12"/>
  <c r="D45" i="12"/>
  <c r="B45" i="12"/>
  <c r="G44" i="12"/>
  <c r="F44" i="12"/>
  <c r="E44" i="12"/>
  <c r="D44" i="12"/>
  <c r="B44" i="12"/>
  <c r="G43" i="12"/>
  <c r="F43" i="12"/>
  <c r="E43" i="12"/>
  <c r="D43" i="12"/>
  <c r="B43" i="12"/>
  <c r="G42" i="12"/>
  <c r="F42" i="12"/>
  <c r="E42" i="12"/>
  <c r="D42" i="12"/>
  <c r="B42" i="12"/>
  <c r="G41" i="12"/>
  <c r="F41" i="12"/>
  <c r="E41" i="12"/>
  <c r="D41" i="12"/>
  <c r="B41" i="12"/>
  <c r="G40" i="12"/>
  <c r="F40" i="12"/>
  <c r="D40" i="12"/>
  <c r="C40" i="12"/>
  <c r="B40" i="12"/>
  <c r="G39" i="12"/>
  <c r="F39" i="12"/>
  <c r="E39" i="12"/>
  <c r="D39" i="12"/>
  <c r="B39" i="12"/>
  <c r="G38" i="12"/>
  <c r="F38" i="12"/>
  <c r="E38" i="12"/>
  <c r="D38" i="12"/>
  <c r="B38" i="12"/>
  <c r="H38" i="12" s="1"/>
  <c r="G37" i="12"/>
  <c r="F37" i="12"/>
  <c r="D37" i="12"/>
  <c r="C37" i="12"/>
  <c r="B37" i="12"/>
  <c r="G36" i="12"/>
  <c r="F36" i="12"/>
  <c r="E36" i="12"/>
  <c r="D36" i="12"/>
  <c r="B36" i="12"/>
  <c r="F35" i="12"/>
  <c r="E35" i="12"/>
  <c r="D35" i="12"/>
  <c r="C35" i="12"/>
  <c r="B35" i="12"/>
  <c r="G34" i="12"/>
  <c r="F34" i="12"/>
  <c r="E34" i="12"/>
  <c r="D34" i="12"/>
  <c r="B34" i="12"/>
  <c r="G33" i="12"/>
  <c r="F33" i="12"/>
  <c r="D33" i="12"/>
  <c r="B33" i="12"/>
  <c r="G32" i="12"/>
  <c r="F32" i="12"/>
  <c r="E32" i="12"/>
  <c r="D32" i="12"/>
  <c r="B32" i="12"/>
  <c r="G31" i="12"/>
  <c r="F31" i="12"/>
  <c r="E31" i="12"/>
  <c r="D31" i="12"/>
  <c r="B31" i="12"/>
  <c r="G30" i="12"/>
  <c r="F30" i="12"/>
  <c r="E30" i="12"/>
  <c r="D30" i="12"/>
  <c r="B30" i="12"/>
  <c r="G29" i="12"/>
  <c r="F29" i="12"/>
  <c r="D29" i="12"/>
  <c r="C29" i="12"/>
  <c r="B29" i="12"/>
  <c r="G28" i="12"/>
  <c r="F28" i="12"/>
  <c r="D28" i="12"/>
  <c r="C28" i="12"/>
  <c r="B28" i="12"/>
  <c r="H28" i="12" s="1"/>
  <c r="G27" i="12"/>
  <c r="F27" i="12"/>
  <c r="D27" i="12"/>
  <c r="C27" i="12"/>
  <c r="B27" i="12"/>
  <c r="G26" i="12"/>
  <c r="F26" i="12"/>
  <c r="E26" i="12"/>
  <c r="D26" i="12"/>
  <c r="B26" i="12"/>
  <c r="G25" i="12"/>
  <c r="F25" i="12"/>
  <c r="E25" i="12"/>
  <c r="D25" i="12"/>
  <c r="B25" i="12"/>
  <c r="H25" i="12" s="1"/>
  <c r="G24" i="12"/>
  <c r="F24" i="12"/>
  <c r="E24" i="12"/>
  <c r="D24" i="12"/>
  <c r="B24" i="12"/>
  <c r="G23" i="12"/>
  <c r="F23" i="12"/>
  <c r="E23" i="12"/>
  <c r="D23" i="12"/>
  <c r="B23" i="12"/>
  <c r="G22" i="12"/>
  <c r="F22" i="12"/>
  <c r="E22" i="12"/>
  <c r="D22" i="12"/>
  <c r="B22" i="12"/>
  <c r="G21" i="12"/>
  <c r="F21" i="12"/>
  <c r="E21" i="12"/>
  <c r="D21" i="12"/>
  <c r="B21" i="12"/>
  <c r="G20" i="12"/>
  <c r="F20" i="12"/>
  <c r="E20" i="12"/>
  <c r="D20" i="12"/>
  <c r="B20" i="12"/>
  <c r="G19" i="12"/>
  <c r="F19" i="12"/>
  <c r="D19" i="12"/>
  <c r="B19" i="12"/>
  <c r="G18" i="12"/>
  <c r="F18" i="12"/>
  <c r="D18" i="12"/>
  <c r="C18" i="12"/>
  <c r="B18" i="12"/>
  <c r="G17" i="12"/>
  <c r="F17" i="12"/>
  <c r="D17" i="12"/>
  <c r="C17" i="12"/>
  <c r="B17" i="12"/>
  <c r="G16" i="12"/>
  <c r="F16" i="12"/>
  <c r="E16" i="12"/>
  <c r="D16" i="12"/>
  <c r="C16" i="12"/>
  <c r="B16" i="12"/>
  <c r="G15" i="12"/>
  <c r="F15" i="12"/>
  <c r="D15" i="12"/>
  <c r="C15" i="12"/>
  <c r="B15" i="12"/>
  <c r="G14" i="12"/>
  <c r="F14" i="12"/>
  <c r="D14" i="12"/>
  <c r="C14" i="12"/>
  <c r="B14" i="12"/>
  <c r="G13" i="12"/>
  <c r="F13" i="12"/>
  <c r="D13" i="12"/>
  <c r="C13" i="12"/>
  <c r="B13" i="12"/>
  <c r="G12" i="12"/>
  <c r="F12" i="12"/>
  <c r="E12" i="12"/>
  <c r="D12" i="12"/>
  <c r="B12" i="12"/>
  <c r="G11" i="12"/>
  <c r="F11" i="12"/>
  <c r="E11" i="12"/>
  <c r="D11" i="12"/>
  <c r="B11" i="12"/>
  <c r="G10" i="12"/>
  <c r="F10" i="12"/>
  <c r="E10" i="12"/>
  <c r="D10" i="12"/>
  <c r="B10" i="12"/>
  <c r="G9" i="12"/>
  <c r="F9" i="12"/>
  <c r="E9" i="12"/>
  <c r="D9" i="12"/>
  <c r="B9" i="12"/>
  <c r="H9" i="12" s="1"/>
  <c r="G8" i="12"/>
  <c r="F8" i="12"/>
  <c r="E8" i="12"/>
  <c r="D8" i="12"/>
  <c r="B8" i="12"/>
  <c r="G7" i="12"/>
  <c r="F7" i="12"/>
  <c r="D7" i="12"/>
  <c r="C7" i="12"/>
  <c r="B7" i="12"/>
  <c r="G6" i="12"/>
  <c r="F6" i="12"/>
  <c r="E6" i="12"/>
  <c r="D6" i="12"/>
  <c r="B6" i="12"/>
  <c r="G5" i="12"/>
  <c r="F5" i="12"/>
  <c r="E5" i="12"/>
  <c r="D5" i="12"/>
  <c r="B5" i="12"/>
  <c r="G4" i="12"/>
  <c r="F4" i="12"/>
  <c r="E4" i="12"/>
  <c r="D4" i="12"/>
  <c r="B4" i="12"/>
  <c r="K36" i="11"/>
  <c r="K35" i="11"/>
  <c r="K34" i="11"/>
  <c r="K33" i="11"/>
  <c r="K32" i="11"/>
  <c r="K31" i="11"/>
  <c r="K30" i="11"/>
  <c r="K29" i="11"/>
  <c r="K28" i="11"/>
  <c r="K27" i="11"/>
  <c r="K26" i="11"/>
  <c r="K25" i="11"/>
  <c r="K24" i="11"/>
  <c r="K23" i="11"/>
  <c r="K22" i="11"/>
  <c r="K21" i="11"/>
  <c r="K20" i="11"/>
  <c r="K19" i="11"/>
  <c r="K18" i="11"/>
  <c r="K17" i="11"/>
  <c r="K16" i="11"/>
  <c r="K15" i="11"/>
  <c r="K14" i="11"/>
  <c r="K13" i="11"/>
  <c r="K12" i="11"/>
  <c r="K11" i="11"/>
  <c r="K10" i="11"/>
  <c r="K9" i="11"/>
  <c r="K8" i="11"/>
  <c r="K7" i="11"/>
  <c r="K6" i="11"/>
  <c r="K5" i="11"/>
  <c r="K4" i="11"/>
  <c r="K3" i="11"/>
  <c r="K59" i="10"/>
  <c r="K8" i="10"/>
  <c r="G35" i="12" s="1"/>
  <c r="K7" i="10"/>
  <c r="K6" i="10"/>
  <c r="K5" i="10"/>
  <c r="G78" i="13" s="1"/>
  <c r="K4" i="10"/>
  <c r="K3" i="10"/>
  <c r="K61" i="9"/>
  <c r="K60" i="9"/>
  <c r="E48" i="16" s="1"/>
  <c r="K59" i="9"/>
  <c r="E13" i="12" s="1"/>
  <c r="K58" i="9"/>
  <c r="E44" i="16" s="1"/>
  <c r="K57" i="9"/>
  <c r="K55" i="9"/>
  <c r="E68" i="16" s="1"/>
  <c r="K53" i="9"/>
  <c r="E67" i="16" s="1"/>
  <c r="K51" i="9"/>
  <c r="E17" i="12" s="1"/>
  <c r="K50" i="9"/>
  <c r="K49" i="9"/>
  <c r="K48" i="9"/>
  <c r="K47" i="9"/>
  <c r="E62" i="12" s="1"/>
  <c r="K46" i="9"/>
  <c r="E48" i="13" s="1"/>
  <c r="K45" i="9"/>
  <c r="K44" i="9"/>
  <c r="E105" i="13" s="1"/>
  <c r="K43" i="9"/>
  <c r="K42" i="9"/>
  <c r="K41" i="9"/>
  <c r="E121" i="12" s="1"/>
  <c r="K40" i="9"/>
  <c r="E96" i="13" s="1"/>
  <c r="K39" i="9"/>
  <c r="K38" i="9"/>
  <c r="E75" i="13" s="1"/>
  <c r="K37" i="9"/>
  <c r="K36" i="9"/>
  <c r="K35" i="9"/>
  <c r="K34" i="9"/>
  <c r="K33" i="9"/>
  <c r="K32" i="9"/>
  <c r="K31" i="9"/>
  <c r="K30" i="9"/>
  <c r="K29" i="9"/>
  <c r="E61" i="16" s="1"/>
  <c r="K27" i="9"/>
  <c r="E88" i="12" s="1"/>
  <c r="K26" i="9"/>
  <c r="K25" i="9"/>
  <c r="E29" i="12" s="1"/>
  <c r="K24" i="9"/>
  <c r="E47" i="12" s="1"/>
  <c r="K23" i="9"/>
  <c r="E86" i="12" s="1"/>
  <c r="K22" i="9"/>
  <c r="K21" i="9"/>
  <c r="K20" i="9"/>
  <c r="E87" i="12" s="1"/>
  <c r="K19" i="9"/>
  <c r="E127" i="12" s="1"/>
  <c r="K18" i="9"/>
  <c r="E82" i="13" s="1"/>
  <c r="K17" i="9"/>
  <c r="K16" i="9"/>
  <c r="E104" i="12" s="1"/>
  <c r="K15" i="9"/>
  <c r="K14" i="9"/>
  <c r="K13" i="9"/>
  <c r="K12" i="9"/>
  <c r="K11" i="9"/>
  <c r="E15" i="12" s="1"/>
  <c r="K10" i="9"/>
  <c r="E55" i="16" s="1"/>
  <c r="K9" i="9"/>
  <c r="K8" i="9"/>
  <c r="K7" i="9"/>
  <c r="E81" i="14" s="1"/>
  <c r="K6" i="9"/>
  <c r="E28" i="12" s="1"/>
  <c r="K5" i="9"/>
  <c r="K4" i="9"/>
  <c r="K3" i="9"/>
  <c r="K144" i="8"/>
  <c r="K143" i="8"/>
  <c r="K142" i="8"/>
  <c r="C47" i="14" s="1"/>
  <c r="I47" i="14" s="1"/>
  <c r="K141" i="8"/>
  <c r="K140" i="8"/>
  <c r="K139" i="8"/>
  <c r="C83" i="14" s="1"/>
  <c r="K138" i="8"/>
  <c r="C84" i="13" s="1"/>
  <c r="I84" i="13" s="1"/>
  <c r="K137" i="8"/>
  <c r="K136" i="8"/>
  <c r="C78" i="12" s="1"/>
  <c r="K135" i="8"/>
  <c r="C15" i="13" s="1"/>
  <c r="I15" i="13" s="1"/>
  <c r="K134" i="8"/>
  <c r="C26" i="13" s="1"/>
  <c r="K133" i="8"/>
  <c r="C44" i="12" s="1"/>
  <c r="K132" i="8"/>
  <c r="C110" i="12" s="1"/>
  <c r="K131" i="8"/>
  <c r="K130" i="8"/>
  <c r="K129" i="8"/>
  <c r="C10" i="12" s="1"/>
  <c r="I10" i="12" s="1"/>
  <c r="K128" i="8"/>
  <c r="K127" i="8"/>
  <c r="K126" i="8"/>
  <c r="K125" i="8"/>
  <c r="K124" i="8"/>
  <c r="C82" i="12" s="1"/>
  <c r="K123" i="8"/>
  <c r="C15" i="16" s="1"/>
  <c r="I15" i="16" s="1"/>
  <c r="K122" i="8"/>
  <c r="K121" i="8"/>
  <c r="K120" i="8"/>
  <c r="K119" i="8"/>
  <c r="K118" i="8"/>
  <c r="K117" i="8"/>
  <c r="K116" i="8"/>
  <c r="K115" i="8"/>
  <c r="K114" i="8"/>
  <c r="C66" i="16" s="1"/>
  <c r="K113" i="8"/>
  <c r="C38" i="13" s="1"/>
  <c r="I38" i="13" s="1"/>
  <c r="K112" i="8"/>
  <c r="K111" i="8"/>
  <c r="C61" i="14" s="1"/>
  <c r="I61" i="14" s="1"/>
  <c r="K110" i="8"/>
  <c r="K109" i="8"/>
  <c r="K108" i="8"/>
  <c r="K107" i="8"/>
  <c r="C77" i="12" s="1"/>
  <c r="I77" i="12" s="1"/>
  <c r="K106" i="8"/>
  <c r="C93" i="14" s="1"/>
  <c r="I93" i="14" s="1"/>
  <c r="K105" i="8"/>
  <c r="K104" i="8"/>
  <c r="K103" i="8"/>
  <c r="K102" i="8"/>
  <c r="C21" i="12" s="1"/>
  <c r="K101" i="8"/>
  <c r="K100" i="8"/>
  <c r="K99" i="8"/>
  <c r="K98" i="8"/>
  <c r="K97" i="8"/>
  <c r="K96" i="8"/>
  <c r="K95" i="8"/>
  <c r="K94" i="8"/>
  <c r="K93" i="8"/>
  <c r="K92" i="8"/>
  <c r="C54" i="12" s="1"/>
  <c r="I54" i="12" s="1"/>
  <c r="K91" i="8"/>
  <c r="K90" i="8"/>
  <c r="K89" i="8"/>
  <c r="K88" i="8"/>
  <c r="K87" i="8"/>
  <c r="C66" i="12" s="1"/>
  <c r="K86" i="8"/>
  <c r="K85" i="8"/>
  <c r="K84" i="8"/>
  <c r="K83" i="8"/>
  <c r="C86" i="13" s="1"/>
  <c r="I86" i="13" s="1"/>
  <c r="K82" i="8"/>
  <c r="K81" i="8"/>
  <c r="K80" i="8"/>
  <c r="K79" i="8"/>
  <c r="C92" i="12" s="1"/>
  <c r="K78" i="8"/>
  <c r="K77" i="8"/>
  <c r="K76" i="8"/>
  <c r="K75" i="8"/>
  <c r="K74" i="8"/>
  <c r="K73" i="8"/>
  <c r="C109" i="13" s="1"/>
  <c r="I109" i="13" s="1"/>
  <c r="K72" i="8"/>
  <c r="K71" i="8"/>
  <c r="K70" i="8"/>
  <c r="K69" i="8"/>
  <c r="K68" i="8"/>
  <c r="K67" i="8"/>
  <c r="K66" i="8"/>
  <c r="K65" i="8"/>
  <c r="K64" i="8"/>
  <c r="C6" i="13" s="1"/>
  <c r="K63" i="8"/>
  <c r="K62" i="8"/>
  <c r="K61" i="8"/>
  <c r="C68" i="12" s="1"/>
  <c r="K60" i="8"/>
  <c r="C5" i="12" s="1"/>
  <c r="K59" i="8"/>
  <c r="K58" i="8"/>
  <c r="C69" i="13" s="1"/>
  <c r="I69" i="13" s="1"/>
  <c r="K57" i="8"/>
  <c r="C52" i="12" s="1"/>
  <c r="I52" i="12" s="1"/>
  <c r="K56" i="8"/>
  <c r="K55" i="8"/>
  <c r="K54" i="8"/>
  <c r="K53" i="8"/>
  <c r="K52" i="8"/>
  <c r="K51" i="8"/>
  <c r="K50" i="8"/>
  <c r="K49" i="8"/>
  <c r="K48" i="8"/>
  <c r="C25" i="12" s="1"/>
  <c r="K47" i="8"/>
  <c r="C38" i="12" s="1"/>
  <c r="I38" i="12" s="1"/>
  <c r="K46" i="8"/>
  <c r="C45" i="12" s="1"/>
  <c r="K45" i="8"/>
  <c r="C48" i="12" s="1"/>
  <c r="K44" i="8"/>
  <c r="K43" i="8"/>
  <c r="K42" i="8"/>
  <c r="C9" i="13" s="1"/>
  <c r="I9" i="13" s="1"/>
  <c r="K41" i="8"/>
  <c r="C72" i="12" s="1"/>
  <c r="I72" i="12" s="1"/>
  <c r="K40" i="8"/>
  <c r="K39" i="8"/>
  <c r="C93" i="12" s="1"/>
  <c r="K38" i="8"/>
  <c r="K37" i="8"/>
  <c r="K36" i="8"/>
  <c r="K35" i="8"/>
  <c r="C57" i="12" s="1"/>
  <c r="K34" i="8"/>
  <c r="K33" i="8"/>
  <c r="C95" i="13" s="1"/>
  <c r="I95" i="13" s="1"/>
  <c r="K32" i="8"/>
  <c r="K31" i="8"/>
  <c r="K30" i="8"/>
  <c r="K29" i="8"/>
  <c r="C46" i="12" s="1"/>
  <c r="K28" i="8"/>
  <c r="C4" i="12" s="1"/>
  <c r="K27" i="8"/>
  <c r="C41" i="12" s="1"/>
  <c r="I41" i="12" s="1"/>
  <c r="K26" i="8"/>
  <c r="K25" i="8"/>
  <c r="C88" i="13" s="1"/>
  <c r="I88" i="13" s="1"/>
  <c r="K24" i="8"/>
  <c r="K23" i="8"/>
  <c r="K22" i="8"/>
  <c r="C58" i="12" s="1"/>
  <c r="K21" i="8"/>
  <c r="K20" i="8"/>
  <c r="C70" i="12" s="1"/>
  <c r="K19" i="8"/>
  <c r="K18" i="8"/>
  <c r="K17" i="8"/>
  <c r="K16" i="8"/>
  <c r="K15" i="8"/>
  <c r="K14" i="8"/>
  <c r="K13" i="8"/>
  <c r="K12" i="8"/>
  <c r="C34" i="12" s="1"/>
  <c r="K11" i="8"/>
  <c r="K10" i="8"/>
  <c r="K9" i="8"/>
  <c r="K8" i="8"/>
  <c r="K7" i="8"/>
  <c r="K6" i="8"/>
  <c r="K5" i="8"/>
  <c r="K4" i="8"/>
  <c r="K3" i="8"/>
  <c r="L51" i="7"/>
  <c r="L52" i="7" s="1"/>
  <c r="L53" i="7" s="1"/>
  <c r="L54" i="7" s="1"/>
  <c r="L55" i="7" s="1"/>
  <c r="L56" i="7" s="1"/>
  <c r="L57" i="7" s="1"/>
  <c r="L58" i="7" s="1"/>
  <c r="L59" i="7" s="1"/>
  <c r="L60" i="7" s="1"/>
  <c r="L61" i="7" s="1"/>
  <c r="L62" i="7" s="1"/>
  <c r="L63" i="7" s="1"/>
  <c r="L64" i="7" s="1"/>
  <c r="L65" i="7" s="1"/>
  <c r="L66" i="7" s="1"/>
  <c r="L67" i="7" s="1"/>
  <c r="L68" i="7" s="1"/>
  <c r="L69" i="7" s="1"/>
  <c r="L70" i="7" s="1"/>
  <c r="L71" i="7" s="1"/>
  <c r="K31" i="7"/>
  <c r="K32" i="7" s="1"/>
  <c r="K33" i="7" s="1"/>
  <c r="K34" i="7" s="1"/>
  <c r="K35" i="7" s="1"/>
  <c r="K36" i="7" s="1"/>
  <c r="K37" i="7" s="1"/>
  <c r="K38" i="7" s="1"/>
  <c r="K39" i="7" s="1"/>
  <c r="K40" i="7" s="1"/>
  <c r="K41" i="7" s="1"/>
  <c r="K42" i="7" s="1"/>
  <c r="K43" i="7" s="1"/>
  <c r="K44" i="7" s="1"/>
  <c r="K45" i="7" s="1"/>
  <c r="K46" i="7" s="1"/>
  <c r="K47" i="7" s="1"/>
  <c r="K48" i="7" s="1"/>
  <c r="K49" i="7" s="1"/>
  <c r="K50" i="7" s="1"/>
  <c r="K51" i="7" s="1"/>
  <c r="K52" i="7" s="1"/>
  <c r="K53" i="7" s="1"/>
  <c r="K54" i="7" s="1"/>
  <c r="K55" i="7" s="1"/>
  <c r="K56" i="7" s="1"/>
  <c r="K57" i="7" s="1"/>
  <c r="K58" i="7" s="1"/>
  <c r="K59" i="7" s="1"/>
  <c r="K60" i="7" s="1"/>
  <c r="K61" i="7" s="1"/>
  <c r="K62" i="7" s="1"/>
  <c r="K63" i="7" s="1"/>
  <c r="K64" i="7" s="1"/>
  <c r="K65" i="7" s="1"/>
  <c r="K66" i="7" s="1"/>
  <c r="K67" i="7" s="1"/>
  <c r="K68" i="7" s="1"/>
  <c r="K69" i="7" s="1"/>
  <c r="K70" i="7" s="1"/>
  <c r="K71" i="7" s="1"/>
  <c r="K30" i="7"/>
  <c r="J30" i="7"/>
  <c r="J31" i="7" s="1"/>
  <c r="J32" i="7" s="1"/>
  <c r="J33" i="7" s="1"/>
  <c r="J34" i="7" s="1"/>
  <c r="J35" i="7" s="1"/>
  <c r="J36" i="7" s="1"/>
  <c r="J37" i="7" s="1"/>
  <c r="J38" i="7" s="1"/>
  <c r="J39" i="7" s="1"/>
  <c r="J40" i="7" s="1"/>
  <c r="J41" i="7" s="1"/>
  <c r="J42" i="7" s="1"/>
  <c r="J43" i="7" s="1"/>
  <c r="J44" i="7" s="1"/>
  <c r="J45" i="7" s="1"/>
  <c r="J46" i="7" s="1"/>
  <c r="J47" i="7" s="1"/>
  <c r="J48" i="7" s="1"/>
  <c r="J49" i="7" s="1"/>
  <c r="J50" i="7" s="1"/>
  <c r="J51" i="7" s="1"/>
  <c r="J52" i="7" s="1"/>
  <c r="J53" i="7" s="1"/>
  <c r="J54" i="7" s="1"/>
  <c r="J55" i="7" s="1"/>
  <c r="J56" i="7" s="1"/>
  <c r="J57" i="7" s="1"/>
  <c r="J58" i="7" s="1"/>
  <c r="J59" i="7" s="1"/>
  <c r="J60" i="7" s="1"/>
  <c r="J61" i="7" s="1"/>
  <c r="J62" i="7" s="1"/>
  <c r="J63" i="7" s="1"/>
  <c r="J64" i="7" s="1"/>
  <c r="J65" i="7" s="1"/>
  <c r="J66" i="7" s="1"/>
  <c r="J67" i="7" s="1"/>
  <c r="J68" i="7" s="1"/>
  <c r="J69" i="7" s="1"/>
  <c r="J70" i="7" s="1"/>
  <c r="J71" i="7" s="1"/>
  <c r="K29" i="7"/>
  <c r="J29" i="7"/>
  <c r="D56" i="2"/>
  <c r="C56" i="2"/>
  <c r="D44" i="2"/>
  <c r="C44" i="2"/>
  <c r="D33" i="2"/>
  <c r="C23" i="2"/>
  <c r="C33" i="2" s="1"/>
  <c r="D21" i="2"/>
  <c r="C21" i="2"/>
  <c r="B3" i="2"/>
  <c r="B59" i="10"/>
  <c r="I25" i="12" l="1"/>
  <c r="I78" i="12"/>
  <c r="H70" i="12"/>
  <c r="H78" i="12"/>
  <c r="H86" i="12"/>
  <c r="H94" i="12"/>
  <c r="H102" i="12"/>
  <c r="H110" i="12"/>
  <c r="H120" i="12"/>
  <c r="H128" i="12"/>
  <c r="H18" i="13"/>
  <c r="H23" i="13"/>
  <c r="H31" i="13"/>
  <c r="I34" i="13"/>
  <c r="H42" i="13"/>
  <c r="H50" i="13"/>
  <c r="H66" i="13"/>
  <c r="H74" i="13"/>
  <c r="H84" i="13"/>
  <c r="H92" i="13"/>
  <c r="H105" i="13"/>
  <c r="H113" i="13"/>
  <c r="H7" i="14"/>
  <c r="H23" i="14"/>
  <c r="H36" i="14"/>
  <c r="H44" i="14"/>
  <c r="H52" i="14"/>
  <c r="H83" i="14"/>
  <c r="H91" i="14"/>
  <c r="H99" i="14"/>
  <c r="H14" i="15"/>
  <c r="H24" i="15"/>
  <c r="H29" i="15"/>
  <c r="H7" i="16"/>
  <c r="H11" i="16"/>
  <c r="H18" i="16"/>
  <c r="H22" i="16"/>
  <c r="H34" i="16"/>
  <c r="H42" i="16"/>
  <c r="H54" i="16"/>
  <c r="H58" i="16"/>
  <c r="H62" i="16"/>
  <c r="H66" i="16"/>
  <c r="E27" i="12"/>
  <c r="H12" i="12"/>
  <c r="H20" i="12"/>
  <c r="H54" i="12"/>
  <c r="H99" i="12"/>
  <c r="H117" i="12"/>
  <c r="H125" i="12"/>
  <c r="H7" i="13"/>
  <c r="H15" i="13"/>
  <c r="H39" i="13"/>
  <c r="H89" i="13"/>
  <c r="H97" i="13"/>
  <c r="H102" i="13"/>
  <c r="H110" i="13"/>
  <c r="H4" i="14"/>
  <c r="H12" i="14"/>
  <c r="H20" i="14"/>
  <c r="H88" i="14"/>
  <c r="H104" i="14"/>
  <c r="H11" i="15"/>
  <c r="H21" i="15"/>
  <c r="H31" i="16"/>
  <c r="H39" i="16"/>
  <c r="I57" i="12"/>
  <c r="I83" i="14"/>
  <c r="H17" i="12"/>
  <c r="H64" i="14"/>
  <c r="I70" i="12"/>
  <c r="I110" i="12"/>
  <c r="H67" i="16"/>
  <c r="E7" i="12"/>
  <c r="I46" i="12"/>
  <c r="H68" i="12"/>
  <c r="H76" i="12"/>
  <c r="H84" i="12"/>
  <c r="H100" i="12"/>
  <c r="H118" i="12"/>
  <c r="H126" i="12"/>
  <c r="H8" i="13"/>
  <c r="H16" i="13"/>
  <c r="H29" i="13"/>
  <c r="H40" i="13"/>
  <c r="H64" i="13"/>
  <c r="H72" i="13"/>
  <c r="H5" i="13"/>
  <c r="H13" i="13"/>
  <c r="H26" i="13"/>
  <c r="H37" i="13"/>
  <c r="H58" i="13"/>
  <c r="H82" i="13"/>
  <c r="H87" i="13"/>
  <c r="H95" i="13"/>
  <c r="H100" i="13"/>
  <c r="H108" i="13"/>
  <c r="H116" i="13"/>
  <c r="H10" i="14"/>
  <c r="H18" i="14"/>
  <c r="H26" i="14"/>
  <c r="H55" i="14"/>
  <c r="H60" i="14"/>
  <c r="H68" i="14"/>
  <c r="H76" i="14"/>
  <c r="D73" i="16"/>
  <c r="H72" i="16"/>
  <c r="I44" i="12"/>
  <c r="H88" i="12"/>
  <c r="H96" i="12"/>
  <c r="H104" i="12"/>
  <c r="H112" i="12"/>
  <c r="H4" i="13"/>
  <c r="H12" i="13"/>
  <c r="H20" i="13"/>
  <c r="H25" i="13"/>
  <c r="H33" i="13"/>
  <c r="H36" i="13"/>
  <c r="H57" i="13"/>
  <c r="H81" i="13"/>
  <c r="H86" i="13"/>
  <c r="D105" i="14"/>
  <c r="H9" i="14"/>
  <c r="H25" i="14"/>
  <c r="H38" i="14"/>
  <c r="H46" i="14"/>
  <c r="H59" i="14"/>
  <c r="H67" i="14"/>
  <c r="H75" i="14"/>
  <c r="H80" i="14"/>
  <c r="H8" i="15"/>
  <c r="H6" i="16"/>
  <c r="H10" i="16"/>
  <c r="I14" i="16"/>
  <c r="I25" i="16"/>
  <c r="H51" i="16"/>
  <c r="H69" i="16"/>
  <c r="I72" i="16"/>
  <c r="E46" i="14"/>
  <c r="I48" i="12"/>
  <c r="I68" i="12"/>
  <c r="I58" i="12"/>
  <c r="I45" i="12"/>
  <c r="I21" i="12"/>
  <c r="I26" i="13"/>
  <c r="H93" i="12"/>
  <c r="H101" i="12"/>
  <c r="H109" i="12"/>
  <c r="H119" i="12"/>
  <c r="H9" i="13"/>
  <c r="H17" i="13"/>
  <c r="H30" i="13"/>
  <c r="H41" i="13"/>
  <c r="H49" i="13"/>
  <c r="H65" i="13"/>
  <c r="H73" i="13"/>
  <c r="H83" i="13"/>
  <c r="H104" i="13"/>
  <c r="H112" i="13"/>
  <c r="H6" i="14"/>
  <c r="H14" i="14"/>
  <c r="H22" i="14"/>
  <c r="H30" i="14"/>
  <c r="H35" i="14"/>
  <c r="H43" i="14"/>
  <c r="H51" i="14"/>
  <c r="H72" i="14"/>
  <c r="H13" i="15"/>
  <c r="I6" i="16"/>
  <c r="I10" i="16"/>
  <c r="I17" i="16"/>
  <c r="I21" i="16"/>
  <c r="H46" i="16"/>
  <c r="E81" i="12"/>
  <c r="I81" i="12" s="1"/>
  <c r="H15" i="14"/>
  <c r="I34" i="12"/>
  <c r="I5" i="12"/>
  <c r="I82" i="12"/>
  <c r="I93" i="12"/>
  <c r="I92" i="12"/>
  <c r="I66" i="12"/>
  <c r="I16" i="12"/>
  <c r="H50" i="12"/>
  <c r="H58" i="12"/>
  <c r="H66" i="12"/>
  <c r="H74" i="12"/>
  <c r="H82" i="12"/>
  <c r="H90" i="12"/>
  <c r="H98" i="12"/>
  <c r="H116" i="12"/>
  <c r="H124" i="12"/>
  <c r="H6" i="13"/>
  <c r="H14" i="13"/>
  <c r="H22" i="13"/>
  <c r="H27" i="13"/>
  <c r="H38" i="13"/>
  <c r="H59" i="13"/>
  <c r="H88" i="13"/>
  <c r="H101" i="13"/>
  <c r="H109" i="13"/>
  <c r="H117" i="13"/>
  <c r="H11" i="14"/>
  <c r="H19" i="14"/>
  <c r="H27" i="14"/>
  <c r="H48" i="14"/>
  <c r="H56" i="14"/>
  <c r="H87" i="14"/>
  <c r="H95" i="14"/>
  <c r="H103" i="14"/>
  <c r="H10" i="15"/>
  <c r="H20" i="15"/>
  <c r="H28" i="15"/>
  <c r="H30" i="16"/>
  <c r="H38" i="16"/>
  <c r="H55" i="16"/>
  <c r="H59" i="16"/>
  <c r="H63" i="16"/>
  <c r="I6" i="13"/>
  <c r="E60" i="16"/>
  <c r="H34" i="12"/>
  <c r="H42" i="12"/>
  <c r="H95" i="12"/>
  <c r="H103" i="12"/>
  <c r="H121" i="12"/>
  <c r="H24" i="13"/>
  <c r="H32" i="13"/>
  <c r="H35" i="13"/>
  <c r="H43" i="13"/>
  <c r="H51" i="13"/>
  <c r="H56" i="13"/>
  <c r="H67" i="13"/>
  <c r="H75" i="13"/>
  <c r="H114" i="13"/>
  <c r="H45" i="14"/>
  <c r="H84" i="14"/>
  <c r="I5" i="16"/>
  <c r="I9" i="16"/>
  <c r="H90" i="13"/>
  <c r="H98" i="13"/>
  <c r="H103" i="13"/>
  <c r="H111" i="13"/>
  <c r="H5" i="14"/>
  <c r="H13" i="14"/>
  <c r="H21" i="14"/>
  <c r="H29" i="14"/>
  <c r="H34" i="14"/>
  <c r="H42" i="14"/>
  <c r="H50" i="14"/>
  <c r="H63" i="14"/>
  <c r="H71" i="14"/>
  <c r="H19" i="16"/>
  <c r="H23" i="16"/>
  <c r="H50" i="16"/>
  <c r="C26" i="12"/>
  <c r="I26" i="12" s="1"/>
  <c r="C12" i="12"/>
  <c r="I12" i="12" s="1"/>
  <c r="C11" i="14"/>
  <c r="I11" i="14" s="1"/>
  <c r="H31" i="14"/>
  <c r="H17" i="14"/>
  <c r="H33" i="14"/>
  <c r="C69" i="12"/>
  <c r="I69" i="12" s="1"/>
  <c r="H114" i="12"/>
  <c r="H24" i="14"/>
  <c r="H122" i="12"/>
  <c r="C49" i="12"/>
  <c r="C44" i="16"/>
  <c r="I44" i="16" s="1"/>
  <c r="C68" i="16"/>
  <c r="H94" i="13"/>
  <c r="H11" i="13"/>
  <c r="H39" i="14"/>
  <c r="C74" i="12"/>
  <c r="I74" i="12" s="1"/>
  <c r="I63" i="13"/>
  <c r="C67" i="16"/>
  <c r="I75" i="13"/>
  <c r="H47" i="14"/>
  <c r="I7" i="12"/>
  <c r="C73" i="12"/>
  <c r="I73" i="12" s="1"/>
  <c r="H41" i="14"/>
  <c r="C55" i="12"/>
  <c r="I55" i="12" s="1"/>
  <c r="H111" i="12"/>
  <c r="C11" i="13"/>
  <c r="I11" i="13" s="1"/>
  <c r="C97" i="14"/>
  <c r="I97" i="14" s="1"/>
  <c r="I15" i="12"/>
  <c r="H106" i="12"/>
  <c r="H32" i="14"/>
  <c r="I28" i="12"/>
  <c r="H19" i="13"/>
  <c r="C126" i="12"/>
  <c r="I126" i="12" s="1"/>
  <c r="C51" i="16"/>
  <c r="I51" i="16" s="1"/>
  <c r="C6" i="14"/>
  <c r="I6" i="14" s="1"/>
  <c r="H40" i="14"/>
  <c r="H49" i="14"/>
  <c r="I27" i="12"/>
  <c r="I29" i="12"/>
  <c r="I17" i="12"/>
  <c r="I4" i="12"/>
  <c r="I13" i="12"/>
  <c r="C12" i="15"/>
  <c r="I12" i="15" s="1"/>
  <c r="C49" i="14"/>
  <c r="I49" i="14" s="1"/>
  <c r="C12" i="13"/>
  <c r="I12" i="13" s="1"/>
  <c r="C12" i="16"/>
  <c r="I12" i="16" s="1"/>
  <c r="C14" i="15"/>
  <c r="C14" i="14"/>
  <c r="I14" i="14" s="1"/>
  <c r="C30" i="16"/>
  <c r="I30" i="16" s="1"/>
  <c r="C23" i="15"/>
  <c r="I23" i="15" s="1"/>
  <c r="C33" i="16"/>
  <c r="I33" i="16" s="1"/>
  <c r="C13" i="15"/>
  <c r="I13" i="15" s="1"/>
  <c r="C69" i="14"/>
  <c r="I69" i="14" s="1"/>
  <c r="C106" i="12"/>
  <c r="I106" i="12" s="1"/>
  <c r="C75" i="14"/>
  <c r="I75" i="14" s="1"/>
  <c r="C18" i="13"/>
  <c r="I18" i="13" s="1"/>
  <c r="C40" i="16"/>
  <c r="I40" i="16" s="1"/>
  <c r="C103" i="14"/>
  <c r="I103" i="14" s="1"/>
  <c r="C63" i="14"/>
  <c r="I63" i="14" s="1"/>
  <c r="C56" i="13"/>
  <c r="I56" i="13" s="1"/>
  <c r="C34" i="14"/>
  <c r="I34" i="14" s="1"/>
  <c r="C13" i="13"/>
  <c r="I13" i="13" s="1"/>
  <c r="C20" i="15"/>
  <c r="I20" i="15" s="1"/>
  <c r="C100" i="14"/>
  <c r="I100" i="14" s="1"/>
  <c r="C116" i="13"/>
  <c r="I116" i="13" s="1"/>
  <c r="C120" i="12"/>
  <c r="I120" i="12" s="1"/>
  <c r="C81" i="14"/>
  <c r="I81" i="14" s="1"/>
  <c r="C76" i="13"/>
  <c r="C22" i="15"/>
  <c r="I22" i="15" s="1"/>
  <c r="C12" i="14"/>
  <c r="I12" i="14" s="1"/>
  <c r="C29" i="13"/>
  <c r="I29" i="13" s="1"/>
  <c r="E45" i="14"/>
  <c r="E61" i="13"/>
  <c r="I61" i="13" s="1"/>
  <c r="E98" i="12"/>
  <c r="I98" i="12" s="1"/>
  <c r="E72" i="14"/>
  <c r="E22" i="13"/>
  <c r="E58" i="16"/>
  <c r="E31" i="13"/>
  <c r="E62" i="16"/>
  <c r="E108" i="12"/>
  <c r="I108" i="12" s="1"/>
  <c r="E70" i="16"/>
  <c r="I70" i="16" s="1"/>
  <c r="E113" i="13"/>
  <c r="I113" i="13" s="1"/>
  <c r="G70" i="16"/>
  <c r="H11" i="12"/>
  <c r="E14" i="12"/>
  <c r="I14" i="12" s="1"/>
  <c r="H19" i="12"/>
  <c r="C20" i="12"/>
  <c r="I20" i="12" s="1"/>
  <c r="H27" i="12"/>
  <c r="C42" i="12"/>
  <c r="I42" i="12" s="1"/>
  <c r="C50" i="12"/>
  <c r="I50" i="12" s="1"/>
  <c r="I62" i="12"/>
  <c r="I86" i="12"/>
  <c r="C31" i="16"/>
  <c r="I31" i="16" s="1"/>
  <c r="C21" i="15"/>
  <c r="I21" i="15" s="1"/>
  <c r="C29" i="14"/>
  <c r="I29" i="14" s="1"/>
  <c r="C70" i="13"/>
  <c r="I70" i="13" s="1"/>
  <c r="C124" i="12"/>
  <c r="I124" i="12" s="1"/>
  <c r="C18" i="14"/>
  <c r="I18" i="14" s="1"/>
  <c r="C32" i="13"/>
  <c r="I32" i="13" s="1"/>
  <c r="C26" i="15"/>
  <c r="I26" i="15" s="1"/>
  <c r="C33" i="14"/>
  <c r="I33" i="14" s="1"/>
  <c r="C8" i="13"/>
  <c r="I8" i="13" s="1"/>
  <c r="C52" i="14"/>
  <c r="I52" i="14" s="1"/>
  <c r="C122" i="12"/>
  <c r="I122" i="12" s="1"/>
  <c r="C5" i="13"/>
  <c r="I5" i="13" s="1"/>
  <c r="C26" i="14"/>
  <c r="I26" i="14" s="1"/>
  <c r="C22" i="13"/>
  <c r="C53" i="16"/>
  <c r="C77" i="14"/>
  <c r="I77" i="14" s="1"/>
  <c r="C60" i="13"/>
  <c r="I60" i="13" s="1"/>
  <c r="C105" i="12"/>
  <c r="I105" i="12" s="1"/>
  <c r="C60" i="16"/>
  <c r="I60" i="16" s="1"/>
  <c r="C18" i="15"/>
  <c r="I18" i="15" s="1"/>
  <c r="C70" i="14"/>
  <c r="I70" i="14" s="1"/>
  <c r="C20" i="13"/>
  <c r="I20" i="13" s="1"/>
  <c r="C31" i="14"/>
  <c r="I31" i="14" s="1"/>
  <c r="C71" i="13"/>
  <c r="I71" i="13" s="1"/>
  <c r="B130" i="12"/>
  <c r="H4" i="12"/>
  <c r="C27" i="15"/>
  <c r="I27" i="15" s="1"/>
  <c r="C28" i="16"/>
  <c r="I28" i="16" s="1"/>
  <c r="C101" i="14"/>
  <c r="I101" i="14" s="1"/>
  <c r="C55" i="13"/>
  <c r="I55" i="13" s="1"/>
  <c r="C29" i="15"/>
  <c r="C102" i="14"/>
  <c r="I102" i="14" s="1"/>
  <c r="C52" i="13"/>
  <c r="I52" i="13" s="1"/>
  <c r="C92" i="14"/>
  <c r="I92" i="14" s="1"/>
  <c r="C104" i="13"/>
  <c r="I104" i="13" s="1"/>
  <c r="C37" i="16"/>
  <c r="I37" i="16" s="1"/>
  <c r="C10" i="15"/>
  <c r="I10" i="15" s="1"/>
  <c r="C21" i="14"/>
  <c r="I21" i="14" s="1"/>
  <c r="C53" i="13"/>
  <c r="C41" i="16"/>
  <c r="I41" i="16" s="1"/>
  <c r="C42" i="16"/>
  <c r="I42" i="16" s="1"/>
  <c r="C46" i="16"/>
  <c r="C20" i="14"/>
  <c r="I20" i="14" s="1"/>
  <c r="C30" i="13"/>
  <c r="I30" i="13" s="1"/>
  <c r="C54" i="16"/>
  <c r="C78" i="14"/>
  <c r="C114" i="12"/>
  <c r="C48" i="14"/>
  <c r="I48" i="14" s="1"/>
  <c r="C119" i="12"/>
  <c r="I119" i="12" s="1"/>
  <c r="C25" i="14"/>
  <c r="I25" i="14" s="1"/>
  <c r="C35" i="13"/>
  <c r="I35" i="13" s="1"/>
  <c r="C63" i="16"/>
  <c r="C28" i="15"/>
  <c r="C86" i="14"/>
  <c r="I86" i="14" s="1"/>
  <c r="C108" i="13"/>
  <c r="I108" i="13" s="1"/>
  <c r="C8" i="14"/>
  <c r="I8" i="14" s="1"/>
  <c r="C24" i="13"/>
  <c r="I24" i="13" s="1"/>
  <c r="C31" i="15"/>
  <c r="I31" i="15" s="1"/>
  <c r="C24" i="16"/>
  <c r="I24" i="16" s="1"/>
  <c r="C64" i="13"/>
  <c r="I64" i="13" s="1"/>
  <c r="C17" i="15"/>
  <c r="I17" i="15" s="1"/>
  <c r="C90" i="13"/>
  <c r="I90" i="13" s="1"/>
  <c r="C87" i="14"/>
  <c r="I87" i="14" s="1"/>
  <c r="C14" i="13"/>
  <c r="I14" i="13" s="1"/>
  <c r="E53" i="16"/>
  <c r="E28" i="14"/>
  <c r="E99" i="13"/>
  <c r="E56" i="14"/>
  <c r="E113" i="12"/>
  <c r="E64" i="16"/>
  <c r="E68" i="13"/>
  <c r="E111" i="12"/>
  <c r="I111" i="12" s="1"/>
  <c r="D130" i="12"/>
  <c r="H10" i="12"/>
  <c r="C11" i="12"/>
  <c r="I11" i="12" s="1"/>
  <c r="H18" i="12"/>
  <c r="C19" i="12"/>
  <c r="H26" i="12"/>
  <c r="H33" i="12"/>
  <c r="H37" i="12"/>
  <c r="H41" i="12"/>
  <c r="H45" i="12"/>
  <c r="H49" i="12"/>
  <c r="H53" i="12"/>
  <c r="H57" i="12"/>
  <c r="H61" i="12"/>
  <c r="H65" i="12"/>
  <c r="H69" i="12"/>
  <c r="H73" i="12"/>
  <c r="H77" i="12"/>
  <c r="H81" i="12"/>
  <c r="H85" i="12"/>
  <c r="H89" i="12"/>
  <c r="H92" i="12"/>
  <c r="H113" i="12"/>
  <c r="C57" i="16"/>
  <c r="C51" i="14"/>
  <c r="I51" i="14" s="1"/>
  <c r="C65" i="13"/>
  <c r="I65" i="13" s="1"/>
  <c r="C112" i="12"/>
  <c r="I112" i="12" s="1"/>
  <c r="C55" i="16"/>
  <c r="I55" i="16" s="1"/>
  <c r="C117" i="13"/>
  <c r="I117" i="13" s="1"/>
  <c r="C37" i="13"/>
  <c r="I37" i="13" s="1"/>
  <c r="C103" i="12"/>
  <c r="I103" i="12" s="1"/>
  <c r="C61" i="16"/>
  <c r="I61" i="16" s="1"/>
  <c r="C74" i="14"/>
  <c r="I74" i="14" s="1"/>
  <c r="C93" i="13"/>
  <c r="I93" i="13" s="1"/>
  <c r="G51" i="12"/>
  <c r="G130" i="12" s="1"/>
  <c r="C23" i="13"/>
  <c r="I23" i="13" s="1"/>
  <c r="F130" i="12"/>
  <c r="H8" i="12"/>
  <c r="C9" i="12"/>
  <c r="I9" i="12" s="1"/>
  <c r="H16" i="12"/>
  <c r="E19" i="12"/>
  <c r="H24" i="12"/>
  <c r="H32" i="12"/>
  <c r="H36" i="12"/>
  <c r="H40" i="12"/>
  <c r="H44" i="12"/>
  <c r="H48" i="12"/>
  <c r="H52" i="12"/>
  <c r="H56" i="12"/>
  <c r="H60" i="12"/>
  <c r="H64" i="12"/>
  <c r="C118" i="12"/>
  <c r="I118" i="12" s="1"/>
  <c r="H127" i="12"/>
  <c r="C57" i="14"/>
  <c r="I57" i="14" s="1"/>
  <c r="C115" i="13"/>
  <c r="I115" i="13" s="1"/>
  <c r="C4" i="15"/>
  <c r="C97" i="13"/>
  <c r="I97" i="13" s="1"/>
  <c r="C15" i="14"/>
  <c r="I15" i="14" s="1"/>
  <c r="C7" i="14"/>
  <c r="I7" i="14" s="1"/>
  <c r="C101" i="13"/>
  <c r="I101" i="13" s="1"/>
  <c r="C125" i="12"/>
  <c r="I125" i="12" s="1"/>
  <c r="C42" i="14"/>
  <c r="I42" i="14" s="1"/>
  <c r="C58" i="13"/>
  <c r="I58" i="13" s="1"/>
  <c r="C47" i="16"/>
  <c r="I47" i="16" s="1"/>
  <c r="C24" i="14"/>
  <c r="I24" i="14" s="1"/>
  <c r="C50" i="16"/>
  <c r="C85" i="13"/>
  <c r="I85" i="13" s="1"/>
  <c r="C80" i="14"/>
  <c r="I80" i="14" s="1"/>
  <c r="C67" i="13"/>
  <c r="I67" i="13" s="1"/>
  <c r="C107" i="13"/>
  <c r="I107" i="13" s="1"/>
  <c r="C55" i="14"/>
  <c r="I55" i="14" s="1"/>
  <c r="C94" i="12"/>
  <c r="I94" i="12" s="1"/>
  <c r="C68" i="14"/>
  <c r="I68" i="14" s="1"/>
  <c r="C102" i="13"/>
  <c r="I102" i="13" s="1"/>
  <c r="C15" i="15"/>
  <c r="I15" i="15" s="1"/>
  <c r="C32" i="14"/>
  <c r="C98" i="13"/>
  <c r="I98" i="13" s="1"/>
  <c r="C76" i="14"/>
  <c r="I76" i="14" s="1"/>
  <c r="C110" i="13"/>
  <c r="I110" i="13" s="1"/>
  <c r="E54" i="16"/>
  <c r="E78" i="14"/>
  <c r="E53" i="13"/>
  <c r="E114" i="12"/>
  <c r="E54" i="14"/>
  <c r="E44" i="13"/>
  <c r="I44" i="13" s="1"/>
  <c r="E59" i="16"/>
  <c r="E62" i="13"/>
  <c r="I62" i="13" s="1"/>
  <c r="E66" i="16"/>
  <c r="I66" i="16" s="1"/>
  <c r="E58" i="14"/>
  <c r="E115" i="12"/>
  <c r="I115" i="12" s="1"/>
  <c r="C7" i="15"/>
  <c r="I7" i="15" s="1"/>
  <c r="C35" i="14"/>
  <c r="I35" i="14" s="1"/>
  <c r="C100" i="13"/>
  <c r="I100" i="13" s="1"/>
  <c r="C50" i="14"/>
  <c r="I50" i="14" s="1"/>
  <c r="C99" i="12"/>
  <c r="I99" i="12" s="1"/>
  <c r="C36" i="16"/>
  <c r="I36" i="16" s="1"/>
  <c r="C25" i="15"/>
  <c r="I25" i="15" s="1"/>
  <c r="C90" i="14"/>
  <c r="I90" i="14" s="1"/>
  <c r="C83" i="13"/>
  <c r="I83" i="13" s="1"/>
  <c r="C101" i="12"/>
  <c r="I101" i="12" s="1"/>
  <c r="C94" i="14"/>
  <c r="I94" i="14" s="1"/>
  <c r="C92" i="13"/>
  <c r="I92" i="13" s="1"/>
  <c r="C128" i="12"/>
  <c r="I128" i="12" s="1"/>
  <c r="C64" i="14"/>
  <c r="I64" i="14" s="1"/>
  <c r="C27" i="13"/>
  <c r="I27" i="13" s="1"/>
  <c r="C45" i="16"/>
  <c r="I45" i="16" s="1"/>
  <c r="C53" i="14"/>
  <c r="I53" i="14" s="1"/>
  <c r="C4" i="13"/>
  <c r="C59" i="14"/>
  <c r="I59" i="14" s="1"/>
  <c r="C82" i="13"/>
  <c r="I82" i="13" s="1"/>
  <c r="C36" i="14"/>
  <c r="I36" i="14" s="1"/>
  <c r="C10" i="13"/>
  <c r="I10" i="13" s="1"/>
  <c r="C58" i="16"/>
  <c r="C4" i="14"/>
  <c r="C89" i="13"/>
  <c r="I89" i="13" s="1"/>
  <c r="C41" i="14"/>
  <c r="I41" i="14" s="1"/>
  <c r="E29" i="15"/>
  <c r="E32" i="15" s="1"/>
  <c r="E32" i="14"/>
  <c r="E57" i="13"/>
  <c r="I57" i="13" s="1"/>
  <c r="E19" i="14"/>
  <c r="E44" i="14"/>
  <c r="E28" i="13"/>
  <c r="E22" i="14"/>
  <c r="I22" i="14" s="1"/>
  <c r="E49" i="13"/>
  <c r="I49" i="13" s="1"/>
  <c r="E13" i="14"/>
  <c r="I13" i="14" s="1"/>
  <c r="E43" i="13"/>
  <c r="E85" i="14"/>
  <c r="I85" i="14" s="1"/>
  <c r="E109" i="12"/>
  <c r="I109" i="12" s="1"/>
  <c r="E50" i="16"/>
  <c r="E96" i="14"/>
  <c r="I96" i="14" s="1"/>
  <c r="H7" i="12"/>
  <c r="C8" i="12"/>
  <c r="I8" i="12" s="1"/>
  <c r="H15" i="12"/>
  <c r="E18" i="12"/>
  <c r="I18" i="12" s="1"/>
  <c r="H23" i="12"/>
  <c r="C24" i="12"/>
  <c r="I24" i="12" s="1"/>
  <c r="H31" i="12"/>
  <c r="C32" i="12"/>
  <c r="I32" i="12" s="1"/>
  <c r="E33" i="12"/>
  <c r="C36" i="12"/>
  <c r="I36" i="12" s="1"/>
  <c r="E37" i="12"/>
  <c r="I37" i="12" s="1"/>
  <c r="E49" i="12"/>
  <c r="E53" i="12"/>
  <c r="I53" i="12" s="1"/>
  <c r="C60" i="12"/>
  <c r="I60" i="12" s="1"/>
  <c r="C64" i="12"/>
  <c r="E65" i="12"/>
  <c r="I65" i="12" s="1"/>
  <c r="C76" i="12"/>
  <c r="I76" i="12" s="1"/>
  <c r="C80" i="12"/>
  <c r="I80" i="12" s="1"/>
  <c r="C84" i="12"/>
  <c r="I84" i="12" s="1"/>
  <c r="I88" i="12"/>
  <c r="H91" i="12"/>
  <c r="H10" i="13"/>
  <c r="C32" i="16"/>
  <c r="I32" i="16" s="1"/>
  <c r="C17" i="13"/>
  <c r="I17" i="13" s="1"/>
  <c r="E52" i="16"/>
  <c r="I52" i="16" s="1"/>
  <c r="E16" i="15"/>
  <c r="E114" i="13"/>
  <c r="I114" i="13" s="1"/>
  <c r="E9" i="14"/>
  <c r="C26" i="16"/>
  <c r="I26" i="16" s="1"/>
  <c r="C6" i="15"/>
  <c r="I6" i="15" s="1"/>
  <c r="C17" i="14"/>
  <c r="I17" i="14" s="1"/>
  <c r="C106" i="13"/>
  <c r="I106" i="13" s="1"/>
  <c r="C95" i="12"/>
  <c r="I95" i="12" s="1"/>
  <c r="C34" i="16"/>
  <c r="I34" i="16" s="1"/>
  <c r="C67" i="14"/>
  <c r="I67" i="14" s="1"/>
  <c r="C47" i="13"/>
  <c r="I47" i="13" s="1"/>
  <c r="E89" i="14"/>
  <c r="I89" i="14" s="1"/>
  <c r="E45" i="13"/>
  <c r="I45" i="13" s="1"/>
  <c r="C87" i="13"/>
  <c r="I87" i="13" s="1"/>
  <c r="C39" i="14"/>
  <c r="I39" i="14" s="1"/>
  <c r="C9" i="15"/>
  <c r="I9" i="15" s="1"/>
  <c r="C59" i="16"/>
  <c r="I59" i="16" s="1"/>
  <c r="C99" i="13"/>
  <c r="C113" i="12"/>
  <c r="C104" i="14"/>
  <c r="I104" i="14" s="1"/>
  <c r="C5" i="15"/>
  <c r="I5" i="15" s="1"/>
  <c r="C111" i="13"/>
  <c r="I111" i="13" s="1"/>
  <c r="C129" i="12"/>
  <c r="I129" i="12" s="1"/>
  <c r="C10" i="14"/>
  <c r="I10" i="14" s="1"/>
  <c r="C72" i="13"/>
  <c r="I72" i="13" s="1"/>
  <c r="C65" i="14"/>
  <c r="I65" i="14" s="1"/>
  <c r="C90" i="12"/>
  <c r="I90" i="12" s="1"/>
  <c r="E63" i="16"/>
  <c r="E65" i="16"/>
  <c r="E21" i="13"/>
  <c r="I21" i="13" s="1"/>
  <c r="G67" i="16"/>
  <c r="G28" i="15"/>
  <c r="G79" i="13"/>
  <c r="I79" i="13" s="1"/>
  <c r="G23" i="14"/>
  <c r="G123" i="12"/>
  <c r="H6" i="12"/>
  <c r="H14" i="12"/>
  <c r="H22" i="12"/>
  <c r="C23" i="12"/>
  <c r="I23" i="12" s="1"/>
  <c r="H30" i="12"/>
  <c r="C31" i="12"/>
  <c r="I31" i="12" s="1"/>
  <c r="H35" i="12"/>
  <c r="H39" i="12"/>
  <c r="H43" i="12"/>
  <c r="H47" i="12"/>
  <c r="H51" i="12"/>
  <c r="H55" i="12"/>
  <c r="H59" i="12"/>
  <c r="H63" i="12"/>
  <c r="H67" i="12"/>
  <c r="H71" i="12"/>
  <c r="H75" i="12"/>
  <c r="H79" i="12"/>
  <c r="H83" i="12"/>
  <c r="H87" i="12"/>
  <c r="H129" i="12"/>
  <c r="C7" i="13"/>
  <c r="I7" i="13" s="1"/>
  <c r="C29" i="16"/>
  <c r="I29" i="16" s="1"/>
  <c r="C88" i="14"/>
  <c r="I88" i="14" s="1"/>
  <c r="C36" i="13"/>
  <c r="I36" i="13" s="1"/>
  <c r="C19" i="15"/>
  <c r="I19" i="15" s="1"/>
  <c r="C40" i="13"/>
  <c r="I40" i="13" s="1"/>
  <c r="C35" i="16"/>
  <c r="I35" i="16" s="1"/>
  <c r="C40" i="14"/>
  <c r="I40" i="14" s="1"/>
  <c r="C91" i="13"/>
  <c r="I91" i="13" s="1"/>
  <c r="C38" i="16"/>
  <c r="I38" i="16" s="1"/>
  <c r="C98" i="14"/>
  <c r="I98" i="14" s="1"/>
  <c r="C103" i="13"/>
  <c r="I103" i="13" s="1"/>
  <c r="C37" i="14"/>
  <c r="I37" i="14" s="1"/>
  <c r="C42" i="13"/>
  <c r="I42" i="13" s="1"/>
  <c r="C30" i="15"/>
  <c r="I30" i="15" s="1"/>
  <c r="C38" i="14"/>
  <c r="I38" i="14" s="1"/>
  <c r="C66" i="13"/>
  <c r="I66" i="13" s="1"/>
  <c r="C65" i="16"/>
  <c r="C73" i="14"/>
  <c r="I73" i="14" s="1"/>
  <c r="C25" i="13"/>
  <c r="I25" i="13" s="1"/>
  <c r="C91" i="12"/>
  <c r="I91" i="12" s="1"/>
  <c r="E57" i="16"/>
  <c r="E107" i="12"/>
  <c r="I107" i="12" s="1"/>
  <c r="C33" i="12"/>
  <c r="C61" i="12"/>
  <c r="I61" i="12" s="1"/>
  <c r="C85" i="12"/>
  <c r="I85" i="12" s="1"/>
  <c r="C89" i="12"/>
  <c r="I89" i="12" s="1"/>
  <c r="C11" i="15"/>
  <c r="I11" i="15" s="1"/>
  <c r="C66" i="14"/>
  <c r="I66" i="14" s="1"/>
  <c r="C74" i="13"/>
  <c r="I74" i="13" s="1"/>
  <c r="C96" i="12"/>
  <c r="I96" i="12" s="1"/>
  <c r="C60" i="14"/>
  <c r="I60" i="14" s="1"/>
  <c r="C41" i="13"/>
  <c r="I41" i="13" s="1"/>
  <c r="C39" i="16"/>
  <c r="I39" i="16" s="1"/>
  <c r="C56" i="14"/>
  <c r="C81" i="13"/>
  <c r="I81" i="13" s="1"/>
  <c r="C79" i="14"/>
  <c r="I79" i="14" s="1"/>
  <c r="C59" i="13"/>
  <c r="I59" i="13" s="1"/>
  <c r="C116" i="12"/>
  <c r="I116" i="12" s="1"/>
  <c r="C43" i="16"/>
  <c r="I43" i="16" s="1"/>
  <c r="C71" i="14"/>
  <c r="I71" i="14" s="1"/>
  <c r="C80" i="13"/>
  <c r="I80" i="13" s="1"/>
  <c r="C24" i="15"/>
  <c r="I24" i="15" s="1"/>
  <c r="C95" i="14"/>
  <c r="I95" i="14" s="1"/>
  <c r="C33" i="13"/>
  <c r="I33" i="13" s="1"/>
  <c r="C100" i="12"/>
  <c r="I100" i="12" s="1"/>
  <c r="C69" i="16"/>
  <c r="I69" i="16" s="1"/>
  <c r="C82" i="14"/>
  <c r="I82" i="14" s="1"/>
  <c r="C94" i="13"/>
  <c r="I94" i="13" s="1"/>
  <c r="C5" i="14"/>
  <c r="I5" i="14" s="1"/>
  <c r="C112" i="13"/>
  <c r="I112" i="13" s="1"/>
  <c r="C8" i="15"/>
  <c r="I8" i="15" s="1"/>
  <c r="C27" i="14"/>
  <c r="I27" i="14" s="1"/>
  <c r="C46" i="13"/>
  <c r="I46" i="13" s="1"/>
  <c r="C54" i="13"/>
  <c r="I54" i="13" s="1"/>
  <c r="C97" i="12"/>
  <c r="I97" i="12" s="1"/>
  <c r="C62" i="14"/>
  <c r="I62" i="14" s="1"/>
  <c r="C16" i="13"/>
  <c r="I16" i="13" s="1"/>
  <c r="C49" i="16"/>
  <c r="I49" i="16" s="1"/>
  <c r="C30" i="14"/>
  <c r="I30" i="14" s="1"/>
  <c r="C73" i="13"/>
  <c r="I73" i="13" s="1"/>
  <c r="C56" i="16"/>
  <c r="C91" i="14"/>
  <c r="I91" i="14" s="1"/>
  <c r="C51" i="13"/>
  <c r="I51" i="13" s="1"/>
  <c r="C62" i="16"/>
  <c r="I62" i="16" s="1"/>
  <c r="C64" i="16"/>
  <c r="C117" i="12"/>
  <c r="I117" i="12" s="1"/>
  <c r="C16" i="14"/>
  <c r="I16" i="14" s="1"/>
  <c r="C39" i="13"/>
  <c r="I39" i="13" s="1"/>
  <c r="C99" i="14"/>
  <c r="I99" i="14" s="1"/>
  <c r="C50" i="13"/>
  <c r="I50" i="13" s="1"/>
  <c r="E14" i="15"/>
  <c r="E46" i="16"/>
  <c r="E84" i="14"/>
  <c r="I84" i="14" s="1"/>
  <c r="E76" i="13"/>
  <c r="E56" i="16"/>
  <c r="E19" i="13"/>
  <c r="I19" i="13" s="1"/>
  <c r="G68" i="16"/>
  <c r="I68" i="16" s="1"/>
  <c r="G16" i="15"/>
  <c r="G32" i="15" s="1"/>
  <c r="G43" i="14"/>
  <c r="G105" i="14" s="1"/>
  <c r="G77" i="13"/>
  <c r="G118" i="13" s="1"/>
  <c r="H5" i="12"/>
  <c r="C6" i="12"/>
  <c r="I6" i="12" s="1"/>
  <c r="H13" i="12"/>
  <c r="H21" i="12"/>
  <c r="C22" i="12"/>
  <c r="I22" i="12" s="1"/>
  <c r="H29" i="12"/>
  <c r="C30" i="12"/>
  <c r="I30" i="12" s="1"/>
  <c r="I35" i="12"/>
  <c r="C39" i="12"/>
  <c r="I39" i="12" s="1"/>
  <c r="E40" i="12"/>
  <c r="I40" i="12" s="1"/>
  <c r="C43" i="12"/>
  <c r="I43" i="12" s="1"/>
  <c r="I47" i="12"/>
  <c r="I51" i="12"/>
  <c r="E56" i="12"/>
  <c r="I56" i="12" s="1"/>
  <c r="C59" i="12"/>
  <c r="I59" i="12" s="1"/>
  <c r="C63" i="12"/>
  <c r="I63" i="12" s="1"/>
  <c r="E64" i="12"/>
  <c r="C67" i="12"/>
  <c r="I67" i="12" s="1"/>
  <c r="C71" i="12"/>
  <c r="I71" i="12" s="1"/>
  <c r="C75" i="12"/>
  <c r="I75" i="12" s="1"/>
  <c r="C79" i="12"/>
  <c r="I79" i="12" s="1"/>
  <c r="C83" i="12"/>
  <c r="I83" i="12" s="1"/>
  <c r="I87" i="12"/>
  <c r="C102" i="12"/>
  <c r="I102" i="12" s="1"/>
  <c r="I127" i="12"/>
  <c r="I48" i="13"/>
  <c r="I68" i="13"/>
  <c r="I77" i="13"/>
  <c r="B118" i="13"/>
  <c r="I123" i="12"/>
  <c r="D118" i="13"/>
  <c r="I78" i="13"/>
  <c r="I121" i="12"/>
  <c r="I31" i="13"/>
  <c r="I104" i="12"/>
  <c r="F118" i="13"/>
  <c r="I43" i="13"/>
  <c r="H107" i="13"/>
  <c r="H115" i="13"/>
  <c r="H47" i="13"/>
  <c r="H55" i="13"/>
  <c r="H63" i="13"/>
  <c r="H71" i="13"/>
  <c r="H79" i="13"/>
  <c r="H46" i="13"/>
  <c r="H54" i="13"/>
  <c r="H62" i="13"/>
  <c r="H70" i="13"/>
  <c r="H78" i="13"/>
  <c r="H91" i="13"/>
  <c r="H45" i="13"/>
  <c r="H53" i="13"/>
  <c r="H61" i="13"/>
  <c r="H69" i="13"/>
  <c r="H77" i="13"/>
  <c r="H44" i="13"/>
  <c r="H52" i="13"/>
  <c r="H60" i="13"/>
  <c r="H68" i="13"/>
  <c r="H76" i="13"/>
  <c r="H93" i="13"/>
  <c r="H99" i="13"/>
  <c r="I28" i="14"/>
  <c r="I44" i="14"/>
  <c r="I19" i="14"/>
  <c r="H4" i="15"/>
  <c r="B32" i="15"/>
  <c r="H54" i="14"/>
  <c r="H58" i="14"/>
  <c r="H62" i="14"/>
  <c r="H66" i="14"/>
  <c r="H70" i="14"/>
  <c r="H74" i="14"/>
  <c r="H78" i="14"/>
  <c r="H82" i="14"/>
  <c r="H86" i="14"/>
  <c r="H90" i="14"/>
  <c r="H94" i="14"/>
  <c r="H98" i="14"/>
  <c r="H102" i="14"/>
  <c r="H16" i="15"/>
  <c r="I9" i="14"/>
  <c r="I54" i="14"/>
  <c r="I58" i="14"/>
  <c r="D32" i="15"/>
  <c r="H7" i="15"/>
  <c r="I16" i="15"/>
  <c r="H53" i="14"/>
  <c r="H57" i="14"/>
  <c r="H61" i="14"/>
  <c r="H65" i="14"/>
  <c r="H69" i="14"/>
  <c r="H73" i="14"/>
  <c r="H77" i="14"/>
  <c r="H81" i="14"/>
  <c r="H85" i="14"/>
  <c r="H89" i="14"/>
  <c r="H93" i="14"/>
  <c r="H97" i="14"/>
  <c r="H101" i="14"/>
  <c r="B105" i="14"/>
  <c r="I23" i="14"/>
  <c r="H6" i="15"/>
  <c r="H15" i="15"/>
  <c r="I105" i="13"/>
  <c r="I46" i="14"/>
  <c r="I96" i="13"/>
  <c r="I45" i="14"/>
  <c r="I72" i="14"/>
  <c r="H5" i="15"/>
  <c r="H9" i="15"/>
  <c r="H12" i="15"/>
  <c r="H18" i="15"/>
  <c r="H22" i="15"/>
  <c r="H26" i="15"/>
  <c r="H30" i="15"/>
  <c r="H5" i="16"/>
  <c r="H9" i="16"/>
  <c r="H13" i="16"/>
  <c r="H17" i="16"/>
  <c r="H21" i="16"/>
  <c r="H25" i="16"/>
  <c r="H29" i="16"/>
  <c r="H33" i="16"/>
  <c r="H37" i="16"/>
  <c r="H41" i="16"/>
  <c r="H45" i="16"/>
  <c r="H49" i="16"/>
  <c r="H53" i="16"/>
  <c r="H57" i="16"/>
  <c r="H61" i="16"/>
  <c r="H65" i="16"/>
  <c r="H4" i="16"/>
  <c r="B73" i="16"/>
  <c r="H8" i="16"/>
  <c r="H12" i="16"/>
  <c r="H16" i="16"/>
  <c r="H20" i="16"/>
  <c r="H24" i="16"/>
  <c r="H28" i="16"/>
  <c r="H32" i="16"/>
  <c r="H36" i="16"/>
  <c r="H40" i="16"/>
  <c r="H44" i="16"/>
  <c r="H48" i="16"/>
  <c r="H52" i="16"/>
  <c r="H56" i="16"/>
  <c r="H60" i="16"/>
  <c r="H64" i="16"/>
  <c r="H68" i="16"/>
  <c r="I4" i="16"/>
  <c r="I8" i="16"/>
  <c r="I16" i="16"/>
  <c r="I20" i="16"/>
  <c r="I48" i="16"/>
  <c r="H71" i="16"/>
  <c r="I7" i="16"/>
  <c r="I11" i="16"/>
  <c r="I27" i="16"/>
  <c r="H19" i="15"/>
  <c r="H23" i="15"/>
  <c r="H27" i="15"/>
  <c r="H31" i="15"/>
  <c r="F73" i="16"/>
  <c r="H14" i="16"/>
  <c r="H70" i="16"/>
  <c r="E73" i="16" l="1"/>
  <c r="E118" i="13"/>
  <c r="I56" i="16"/>
  <c r="E105" i="14"/>
  <c r="I113" i="12"/>
  <c r="I22" i="13"/>
  <c r="I28" i="13"/>
  <c r="I58" i="16"/>
  <c r="E130" i="12"/>
  <c r="I64" i="16"/>
  <c r="I56" i="14"/>
  <c r="I33" i="12"/>
  <c r="I65" i="16"/>
  <c r="I67" i="16"/>
  <c r="I49" i="12"/>
  <c r="H105" i="14"/>
  <c r="H118" i="13"/>
  <c r="G73" i="16"/>
  <c r="I46" i="16"/>
  <c r="H130" i="12"/>
  <c r="C118" i="13"/>
  <c r="I4" i="13"/>
  <c r="I32" i="14"/>
  <c r="I57" i="16"/>
  <c r="I14" i="15"/>
  <c r="C130" i="12"/>
  <c r="I43" i="14"/>
  <c r="I64" i="12"/>
  <c r="I114" i="12"/>
  <c r="I53" i="13"/>
  <c r="I29" i="15"/>
  <c r="I53" i="16"/>
  <c r="C73" i="16"/>
  <c r="H32" i="15"/>
  <c r="I99" i="13"/>
  <c r="I4" i="14"/>
  <c r="C105" i="14"/>
  <c r="I50" i="16"/>
  <c r="I78" i="14"/>
  <c r="H73" i="16"/>
  <c r="I19" i="12"/>
  <c r="I28" i="15"/>
  <c r="I54" i="16"/>
  <c r="I76" i="13"/>
  <c r="I4" i="15"/>
  <c r="C32" i="15"/>
  <c r="I63" i="16"/>
  <c r="I130" i="12" l="1"/>
  <c r="I73" i="16"/>
  <c r="I118" i="13"/>
  <c r="I105" i="14"/>
  <c r="I32" i="15"/>
</calcChain>
</file>

<file path=xl/sharedStrings.xml><?xml version="1.0" encoding="utf-8"?>
<sst xmlns="http://schemas.openxmlformats.org/spreadsheetml/2006/main" count="3534" uniqueCount="1262">
  <si>
    <t>Produced by Statewatch: https://statewatch.org</t>
  </si>
  <si>
    <t>Data was scraped from notices published on ted.europa.eu between January 2022 and July 2025.</t>
  </si>
  <si>
    <t>For figures without formulas, see the sheets titled 'Buyers', 'Categories', 'Companies', 'Countries', 'Months'.</t>
  </si>
  <si>
    <t>The data in these worksheets can be ordered or moved without affecting any underlying formulas (e.g. to sort by alphabetical order, or the value of contracts).</t>
  </si>
  <si>
    <t>For the underlying formulas, see the sheets preceded with the terms 'DATA' and 'FORMULAS'.</t>
  </si>
  <si>
    <t>Changing the order of cells in these worksheets may affect the underlying formulas and render the results incorrect.</t>
  </si>
  <si>
    <t>"Israeli companies" means companies listed in the data scraped from ted.europa.eu as having their location or their beneficial owner in Israel, or with Israel listed as a "place of origin" of products or services.</t>
  </si>
  <si>
    <t>The worksheet 'Israel place of performance' is not used in any calculations but is included here for reference, as the data was included in the results obtained from scraping ted.europa.eu.</t>
  </si>
  <si>
    <t>The names of some companies included in the original data have been amended to ensure that the results display accurately.</t>
  </si>
  <si>
    <t>For example, the same company may have been listed with "Ltd." or "Ltd" as part of its name, giving incorrect results when calculating totals.</t>
  </si>
  <si>
    <t>The total value of the funds paid to Israeli companies included in this dataset may be greater or lesser than the total shown.</t>
  </si>
  <si>
    <t>Likewise, the value of some contracts is not stated, for example for reasons of security and defence policy.</t>
  </si>
  <si>
    <t>The winners of some contracts are consortiums in which Israeli companies are just one partner, and it is therefore impossible to know how much of the total value was awarded to each partner.</t>
  </si>
  <si>
    <t>Time period covered</t>
  </si>
  <si>
    <t>Total number of contracts awarded to Israeli companies</t>
  </si>
  <si>
    <t>Total value of contracts awarded to Israeli companies</t>
  </si>
  <si>
    <t>Average contract value</t>
  </si>
  <si>
    <t>Total value</t>
  </si>
  <si>
    <t>No. contracts</t>
  </si>
  <si>
    <t>Top 10 EU member states by value of contracts</t>
  </si>
  <si>
    <t>Estonia</t>
  </si>
  <si>
    <t>Hungary</t>
  </si>
  <si>
    <t>Denmark</t>
  </si>
  <si>
    <t>Spain</t>
  </si>
  <si>
    <t>Poland</t>
  </si>
  <si>
    <t>Czech Republic</t>
  </si>
  <si>
    <t>Romania</t>
  </si>
  <si>
    <t>Sweden</t>
  </si>
  <si>
    <t>Netherlands</t>
  </si>
  <si>
    <t>Croatia</t>
  </si>
  <si>
    <t>Total</t>
  </si>
  <si>
    <t>Top 10 contractors by value of contracts</t>
  </si>
  <si>
    <t>Elbit (grouped)</t>
  </si>
  <si>
    <t>Elbit has multiple divisions and subsidiaries, as can be seen in the 'contractors' worksheet. Here they are grouped together.</t>
  </si>
  <si>
    <t>Rafael Advanced Defence Systems Ltd</t>
  </si>
  <si>
    <t>Atlas Pharma Gyógyszernagykereskedelmi Kft</t>
  </si>
  <si>
    <t>EUROMEDIC-PHARMA Gyógyszernagykereskedelmi Zártkörűen Működő Részvénytársaság</t>
  </si>
  <si>
    <t>TROYA TECH DEFENSE LTD., Meprolight Ltd</t>
  </si>
  <si>
    <t>TNM Limited</t>
  </si>
  <si>
    <t>Meprolight Ltd</t>
  </si>
  <si>
    <t>IWI</t>
  </si>
  <si>
    <t>Odis Filtering Ltd</t>
  </si>
  <si>
    <t>Page Protective Services</t>
  </si>
  <si>
    <t>Top 10 buyers by value of contracts</t>
  </si>
  <si>
    <t>Riigi Kaitseinvesteeringute Keskus</t>
  </si>
  <si>
    <t>Estonian Centre for Defence Investments</t>
  </si>
  <si>
    <t>Nemzeti Egészségbiztosítási Alapkezelő</t>
  </si>
  <si>
    <t>Hungarian National Health Insurance Fund</t>
  </si>
  <si>
    <t>Subdirección General de Adquisiciones de Armamento y Material DGAM</t>
  </si>
  <si>
    <t>Sub-directorate General for the Acquisition of Weapons and Materiel (Spain)</t>
  </si>
  <si>
    <t>Riigi Kaitseinvesteeringute Keskus, Politsei- ja Piirivalveamet</t>
  </si>
  <si>
    <t>Estonian Centre for Defence Investments, Estonian Police and Border Guard</t>
  </si>
  <si>
    <t>Forsvarsministeriets Materiel- og Indkøbsstyrelse (FMI)</t>
  </si>
  <si>
    <t>Danish Ministry of Defence Acquisition and Logistics Organisation</t>
  </si>
  <si>
    <t>Ministerstvo obrany</t>
  </si>
  <si>
    <t>Czech Ministry of Defence</t>
  </si>
  <si>
    <t>Compania Nationala Romtehnica S.A.</t>
  </si>
  <si>
    <t>Romanian state-owned arms company</t>
  </si>
  <si>
    <t>FMV</t>
  </si>
  <si>
    <t>Swedish Defence Materiel Administration</t>
  </si>
  <si>
    <t>European Border and Coast Guard Agency (FRONTEX)</t>
  </si>
  <si>
    <t>Top 10 categories of contract</t>
  </si>
  <si>
    <t>Various medicinal products</t>
  </si>
  <si>
    <t>Electronic intelligence system</t>
  </si>
  <si>
    <t>Ammunition for firearms and warfare</t>
  </si>
  <si>
    <t>Optical instruments</t>
  </si>
  <si>
    <t>Repair and maintenance services of military electronic systems</t>
  </si>
  <si>
    <t>Firearms</t>
  </si>
  <si>
    <t>Artillery</t>
  </si>
  <si>
    <t>Military vehicles and associated parts</t>
  </si>
  <si>
    <t>Pharmaceutical products</t>
  </si>
  <si>
    <t>Instruments for checking physical characteristics</t>
  </si>
  <si>
    <t>Israeli contractor</t>
  </si>
  <si>
    <t>Israeli beneficial owner</t>
  </si>
  <si>
    <t>Israeli origin</t>
  </si>
  <si>
    <t>Totals</t>
  </si>
  <si>
    <t>Buyer</t>
  </si>
  <si>
    <t>Number</t>
  </si>
  <si>
    <t>Value</t>
  </si>
  <si>
    <t>Contracts</t>
  </si>
  <si>
    <t>Aalborg Universitet</t>
  </si>
  <si>
    <t>AEROPORTUL INTERNATIONAL AVRAM IANCU CLUJ RA</t>
  </si>
  <si>
    <t>AGENCJA UZBROJENIA</t>
  </si>
  <si>
    <t>AOK Baden-Württemberg, AOK Bayern - Die Gesundheitskasse, AOK - Die Gesundheitskasse in Hessen, AOK PLUS - Die Gesundheitskasse für Sachsen und Thüringen, AOK NordWest - Die Gesundheitskasse and others</t>
  </si>
  <si>
    <t>APS- Administração dos Portos de Sines e do Algarve, S.A.</t>
  </si>
  <si>
    <t>Asklepios Fachkliniken</t>
  </si>
  <si>
    <t>Autorità di Sistema Portuale del Mare Adriatico Orientale - Porto di Trieste (Lead Procurer)</t>
  </si>
  <si>
    <t>Banca d'Italia</t>
  </si>
  <si>
    <t>Banedanmark</t>
  </si>
  <si>
    <t>Bau- und Liegenschaftsbetrieb NRW Münster</t>
  </si>
  <si>
    <t>Békés Vármegyei Központi Kórház, Orosházi Dr. László Elek Kórház és Rendelőintézet</t>
  </si>
  <si>
    <t>Borsod-Abaúj-Zemplén Vármegyei Központi Kórház és Egyetemi Oktatókórház</t>
  </si>
  <si>
    <t>Borsod-Abaúj-Zemplén Vármegyei Központi Kórház és Egyetemi Oktatókórház, Edelényi Koch Róbert Kórház és Rendelőintézet, Kazincbarcikai Kórház, Ózdi Almási Balogh Pál Kórház, Sátoraljaújhelyi Erzsébet Kórház</t>
  </si>
  <si>
    <t>Borsod-Abaúj-Zemplén Vármegyei Központi Kórház és Egyetemi Oktatókórház, Ózdi Almási Balogh Pál Kórház, Kazincbarcikai Kórház, Edelényi Koch Róbert Kórház és Rendelőintézet, Sátoraljaújhelyi Erzsébet Kórház</t>
  </si>
  <si>
    <t>Budapesti Uzsoki Utcai Kórház</t>
  </si>
  <si>
    <t>Bundesamt für Ausrüstung, Informationstechnik und Nutzung der Bundeswehr</t>
  </si>
  <si>
    <t>Bundesdruckerei GmbH</t>
  </si>
  <si>
    <t>Central Procurement and Supplies Unit (MFH)</t>
  </si>
  <si>
    <t>Centralny Port Komunikacyjny sp. z o.o.</t>
  </si>
  <si>
    <t>Comando Generale della Guardia di Finanza - Direzione Approvvigionamenti</t>
  </si>
  <si>
    <t>Comunidade Intermunicipal da Região de Aveiro</t>
  </si>
  <si>
    <t>Cyprus Police</t>
  </si>
  <si>
    <t>DAK-Gesundheit</t>
  </si>
  <si>
    <t>DAK-Gesundheit, KKH - Kaufmännische Krankenkasse, TK - Techniker Krankenkasse, HEK - Hanseatische Krankenkasse, hkk - Handelskrankenkasse, BARMER</t>
  </si>
  <si>
    <t>Debreceni Egyetem</t>
  </si>
  <si>
    <t xml:space="preserve">depafi </t>
  </si>
  <si>
    <t>Department of Contracts</t>
  </si>
  <si>
    <t>Deutsche Gesellschaft für Internationale Zusammenarbeit (GIZ) GmbH</t>
  </si>
  <si>
    <t>Deutsches Zentrum für Luft- und Raumfahrt e. V.</t>
  </si>
  <si>
    <t xml:space="preserve">Dirección de Compras de la Corporación de Radio y Televisión Española S.A. </t>
  </si>
  <si>
    <t>Dunántúli Regionális Vízmű Zártkörűen Működő Részvénytársaság, ALFÖLDVÍZ Regionális Víziközmű-szolgáltató Zártkörűen Működő Részvénytársaság and others</t>
  </si>
  <si>
    <t>Eesti Rahvusraamatukogu</t>
  </si>
  <si>
    <t>Empresa de Transformación Agraria S.A.,S.M.E., M.P., (TRAGSA)</t>
  </si>
  <si>
    <t>Ernst-Abbe-Hochschule Jena</t>
  </si>
  <si>
    <t>Estado Maior da Força Aérea</t>
  </si>
  <si>
    <t>Észak-budai Szent János Centrumkórház</t>
  </si>
  <si>
    <t>etablissement Français du Sang</t>
  </si>
  <si>
    <t>European External Action Service</t>
  </si>
  <si>
    <t xml:space="preserve">European Union Aviation Safety Agency (EASA) </t>
  </si>
  <si>
    <t>European Union Satellite Centre (Satcen)</t>
  </si>
  <si>
    <t>Europejskie Centrum Filmowe CAMERIMAGE</t>
  </si>
  <si>
    <t>Fejér Megyei Szent György Egyetemi Oktató Kórház</t>
  </si>
  <si>
    <t>Forschungszentrum Jülich GmbH</t>
  </si>
  <si>
    <t>Fővárosi Vízművek Zártkörűen Működő Részvénytársaság</t>
  </si>
  <si>
    <t>France Médias Monde SA</t>
  </si>
  <si>
    <t>Fraunhofer-Gesellschaft - Einkauf B12</t>
  </si>
  <si>
    <t>Fraunhofer-Gesellschaft zur Förderung der angewandten Forschung Einkauf und Gerätewirtschaft C2 - Vergabestelle Bau</t>
  </si>
  <si>
    <t>Generalna Dyrekcja Dróg Krajowych i Autostrad</t>
  </si>
  <si>
    <t>Győr-Moson-Sopron Vármegyei Petz Aladár Egyetemi Oktató Kórház</t>
  </si>
  <si>
    <t xml:space="preserve">HPA Hamburg Port Authority AöR </t>
  </si>
  <si>
    <t>Hrvatska agencija za poljoprivredu i hranu</t>
  </si>
  <si>
    <t>Information Society MAE (ΚΟΙΝΩΝΙΑ ΤΗΣ ΠΛΗΡΟΦΟΡΙΑΣ Μ.Α.Ε. (ΚτΠ ΜΑΕ))</t>
  </si>
  <si>
    <t>INSTITUTUL NATIONAL DE CERCETARE-DEZVOLTARE PENTRU FIZICA LASERILOR, PLASMEI SI RADIATIEI</t>
  </si>
  <si>
    <t>Istituto Nanoscienze del Consiglio Nazionale delle Ricerche</t>
  </si>
  <si>
    <t>Jász-Nagykun-Szolnok Vármegyei Hetényi Géza Kórház-Rendelőintézet</t>
  </si>
  <si>
    <t>Jefatura de Asuntos Económicos de la Guardia Civil</t>
  </si>
  <si>
    <t>Jefatura de Asuntos Económicos del Mando de Apoyo Logístico</t>
  </si>
  <si>
    <t>Közbeszerzési és Ellátási Főigazgatóság</t>
  </si>
  <si>
    <t>Lantik</t>
  </si>
  <si>
    <t xml:space="preserve">Lietuvos sveikatos mokslų universiteto ligoninė Kauno klinikos </t>
  </si>
  <si>
    <t xml:space="preserve">Miasto Stołeczne Warszawa - Stołeczny Zarząd Rozbudowy Miasta </t>
  </si>
  <si>
    <t>MINISTARSTVO OBRANE</t>
  </si>
  <si>
    <t>Ministarstvo pravosuđa i uprave</t>
  </si>
  <si>
    <t>Ministerie van Defensie</t>
  </si>
  <si>
    <t>Ministerium für Wirtschaft, Verkehr, Landwirtschaft und Weinbau</t>
  </si>
  <si>
    <t>MINISTERO DELLA DIFESA</t>
  </si>
  <si>
    <t>MINISTERO DELL'INTERNO - DIPARTIMENTO DELLA PUBBLICA SICUREZZA</t>
  </si>
  <si>
    <t>Ministry of Defence</t>
  </si>
  <si>
    <t>Ministry of Foreign Affairs</t>
  </si>
  <si>
    <t>Ministry of Interior and Kingdom Relations</t>
  </si>
  <si>
    <t xml:space="preserve">MINISTRY OF TRANSPORT, COMMUNICATIONS AND WORKS </t>
  </si>
  <si>
    <t>MRMP-L/A - Direction Générale Material Resources - Division Marchés Publics - Section Land Systems - Sous-section Acquisition</t>
  </si>
  <si>
    <t>NHS Shared Business Services</t>
  </si>
  <si>
    <t>Norges miljø- og biovitenskapelige universitet</t>
  </si>
  <si>
    <t>Oikeusrekisterikeskus</t>
  </si>
  <si>
    <t>ORES SC</t>
  </si>
  <si>
    <t>Országos Korányi Pulmonológiai Intézet</t>
  </si>
  <si>
    <t>Országos Onkológiai Intézet</t>
  </si>
  <si>
    <t>Pécsi Tudományegyetem</t>
  </si>
  <si>
    <t>Poliisihallitus</t>
  </si>
  <si>
    <t>Polizeipräsidium Einsatz, Logistik und Technik</t>
  </si>
  <si>
    <t>Ponikve voda d.o.o.</t>
  </si>
  <si>
    <t>Puolustusvoimat</t>
  </si>
  <si>
    <t>Puolustusvoimien logistiikkalaitos</t>
  </si>
  <si>
    <t>Rectorado de la Universidad Politécnica de Madrid</t>
  </si>
  <si>
    <t xml:space="preserve">République démocratique du Congo, Ministère des Finances, Cellule de l'ordonnateur national du FED </t>
  </si>
  <si>
    <t>Semmelweis Egyetem</t>
  </si>
  <si>
    <t>Servicio de Salud de las Illes Balears</t>
  </si>
  <si>
    <t>Sikt - Kunnskapssektorens tjenesteleverandør</t>
  </si>
  <si>
    <t>ŚLĄSKI UNIWERSYTET MEDYCZNY W KATOWICACH</t>
  </si>
  <si>
    <t>société du Grand Paris</t>
  </si>
  <si>
    <t>Subdirección General de Planificacion y Gestion de Infraestructuras y Medios para la Seguridad</t>
  </si>
  <si>
    <t>Swedish University of Agricultural Sciences</t>
  </si>
  <si>
    <t xml:space="preserve">synd mixte intermodal nouv aquit smina </t>
  </si>
  <si>
    <t>Szabolcs-Szatmár-Bereg Vármegyei Oktatókórház</t>
  </si>
  <si>
    <t>Szegedi Tudományegyetem</t>
  </si>
  <si>
    <t>Techniker Krankenkasse, BARMER, DAK-Gesundheit (DAK-G), Handelskrankenkasse (hkk),  HEK - Hanseatische Krankenkasse, Kaufmännische Krankenkasse (KKH)</t>
  </si>
  <si>
    <t xml:space="preserve">Trinity College Dublin, the University of Dublin </t>
  </si>
  <si>
    <t>Uni-Medicampus Korlátolt Felelősségű Társaság</t>
  </si>
  <si>
    <t>Universitair Medisch Centrum Utrecht</t>
  </si>
  <si>
    <t>Universität der Bundeswehr München</t>
  </si>
  <si>
    <t>Universität Stuttgart</t>
  </si>
  <si>
    <t>Universitätsklinikum Freiburg</t>
  </si>
  <si>
    <t>University of Copenhagen</t>
  </si>
  <si>
    <t>University of Cyprus</t>
  </si>
  <si>
    <t>UNIVERZA V LJUBLJANI, FAKULTETA ZA ELEKTROTEHNIKO</t>
  </si>
  <si>
    <t>UZ Leuven</t>
  </si>
  <si>
    <t>Valsts aizsardzības loģistikas un iepirkumu centrs</t>
  </si>
  <si>
    <t>Vas Vármegyei Markusovszky Egyetemi Oktatókórház</t>
  </si>
  <si>
    <t>Viešoji įstaiga "Keliauk Lietuvoje"</t>
  </si>
  <si>
    <t>VODOVODI IN KANALIZACIJA NOVA GORICA d.d.</t>
  </si>
  <si>
    <t>VšĮ Kauno technologijos universitetas</t>
  </si>
  <si>
    <t xml:space="preserve">VšĮ Lietuvos nacionalinis radijas ir televizija </t>
  </si>
  <si>
    <t>Water Services Corporation</t>
  </si>
  <si>
    <t>Zala Vármegyei Szent Rafael Kórház</t>
  </si>
  <si>
    <t>Υπουργείο Άμυνας</t>
  </si>
  <si>
    <t>Градски транспорт ЕАД</t>
  </si>
  <si>
    <t>Category</t>
  </si>
  <si>
    <t>Added-value database services</t>
  </si>
  <si>
    <t>Advertising and marketing services</t>
  </si>
  <si>
    <t>Air defence radar</t>
  </si>
  <si>
    <t>Air filters</t>
  </si>
  <si>
    <t>Aircraft equipment</t>
  </si>
  <si>
    <t>Ammunition</t>
  </si>
  <si>
    <t>Anti-tank guided missiles</t>
  </si>
  <si>
    <t>Apparatus for sound, video-recording and reproduction</t>
  </si>
  <si>
    <t>Artistic services</t>
  </si>
  <si>
    <t>Astronomical and optical instruments</t>
  </si>
  <si>
    <t>Audio-visual equipment</t>
  </si>
  <si>
    <t>Bullet-proof vests</t>
  </si>
  <si>
    <t>Business transaction and personal business software package</t>
  </si>
  <si>
    <t>Cardiovascular devices</t>
  </si>
  <si>
    <t>Cleaning services</t>
  </si>
  <si>
    <t>Clip, suture, ligature supplies</t>
  </si>
  <si>
    <t>Computer equipment and supplies</t>
  </si>
  <si>
    <t>Construction management services</t>
  </si>
  <si>
    <t>Construction structures and materials; auxiliary products to construction (except electric apparatus)</t>
  </si>
  <si>
    <t>Construction works for sewage treatment plants, purification plants and refuse incineration plants</t>
  </si>
  <si>
    <t>Crash helmets</t>
  </si>
  <si>
    <t>Data-processing machines (hardware)</t>
  </si>
  <si>
    <t>Dental chairs</t>
  </si>
  <si>
    <t>Desalination apparatus</t>
  </si>
  <si>
    <t>Detection apparatus</t>
  </si>
  <si>
    <t>Dialysis solutions</t>
  </si>
  <si>
    <t>Diffraction apparatus</t>
  </si>
  <si>
    <t>Digital printing services</t>
  </si>
  <si>
    <t>Dressings; clip, suture, ligature supplies</t>
  </si>
  <si>
    <t>Educational software package</t>
  </si>
  <si>
    <t>Electronic integrated circuits and microassemblies</t>
  </si>
  <si>
    <t>Electronic warfare systems and counter measures</t>
  </si>
  <si>
    <t>Experimental development services</t>
  </si>
  <si>
    <t>Explosives</t>
  </si>
  <si>
    <t>Flight simulators</t>
  </si>
  <si>
    <t>Flowmeters</t>
  </si>
  <si>
    <t>Garments for anti-ballistic protection</t>
  </si>
  <si>
    <t>Gas-fitting installation work</t>
  </si>
  <si>
    <t>Government services</t>
  </si>
  <si>
    <t>Horizon Europe Project: UAS Standards</t>
  </si>
  <si>
    <t>Incontinence kit</t>
  </si>
  <si>
    <t>Industrial lasers</t>
  </si>
  <si>
    <t>Instruments for measuring electrical quantities</t>
  </si>
  <si>
    <t>IT services: consulting, software development, Internet and support</t>
  </si>
  <si>
    <t>Laboratory, optical and precision equipments (excl. glasses)</t>
  </si>
  <si>
    <t>Machine guns</t>
  </si>
  <si>
    <t>Magnetrons</t>
  </si>
  <si>
    <t>Mainframe operating system software package</t>
  </si>
  <si>
    <t>Maintenance services of telecommunications equipment</t>
  </si>
  <si>
    <t>Maintenance Support Service of Blaze Terra Licenses and Acquisition of Five New Blaze Terra Licenses</t>
  </si>
  <si>
    <t>Measuring and control equipment</t>
  </si>
  <si>
    <t>Measuring instruments</t>
  </si>
  <si>
    <t>Medical consumables</t>
  </si>
  <si>
    <t>Medical equipments</t>
  </si>
  <si>
    <t>Medical equipments, pharmaceuticals and personal care products</t>
  </si>
  <si>
    <t xml:space="preserve">Medical software </t>
  </si>
  <si>
    <t>Medical software package</t>
  </si>
  <si>
    <t>Miscellaneous evaluation or testing instruments</t>
  </si>
  <si>
    <t>Miscellaneous medical devices and products</t>
  </si>
  <si>
    <t>Network connectivity terminal emulation software package</t>
  </si>
  <si>
    <t>Network equipment</t>
  </si>
  <si>
    <t>Organisation of package tours</t>
  </si>
  <si>
    <t xml:space="preserve">Parts of firearms and ammunition </t>
  </si>
  <si>
    <t>Parts of light firearms</t>
  </si>
  <si>
    <t>Pharmaceutical articles</t>
  </si>
  <si>
    <t>Pipe fittings</t>
  </si>
  <si>
    <t>Pipe joints</t>
  </si>
  <si>
    <t>Pipeline, piping, pipes, casing, tubing and related items</t>
  </si>
  <si>
    <t>Public road transport services</t>
  </si>
  <si>
    <t>Radar spare parts and accessories</t>
  </si>
  <si>
    <t>Reagents and contrast media</t>
  </si>
  <si>
    <t>Recruitement services</t>
  </si>
  <si>
    <t>Remotely Piloted Aircraft Systems (RPAS) for Medium Altitude Long Endurance Maritime Aerial Surveillance</t>
  </si>
  <si>
    <t>Repair and maintenance services</t>
  </si>
  <si>
    <t>Repair and maintenance services of military aircrafts, missiles and spacecrafts</t>
  </si>
  <si>
    <t>Repair and maintenance services of weapon systems</t>
  </si>
  <si>
    <t>Research and development consultancy services</t>
  </si>
  <si>
    <t>Research consultancy services</t>
  </si>
  <si>
    <t>Rifles</t>
  </si>
  <si>
    <t>Rubber inner tubes, treads and flaps</t>
  </si>
  <si>
    <t>Security services</t>
  </si>
  <si>
    <t>Security, fire-fighting, police and defence equipment</t>
  </si>
  <si>
    <t>Shells</t>
  </si>
  <si>
    <t>Simulators</t>
  </si>
  <si>
    <t>Small animals</t>
  </si>
  <si>
    <t>Software development services</t>
  </si>
  <si>
    <t>Software maintenance and repair services</t>
  </si>
  <si>
    <t>Software package and information systems</t>
  </si>
  <si>
    <t>Software-related services</t>
  </si>
  <si>
    <t>Subscription services</t>
  </si>
  <si>
    <t>Supervision of building work</t>
  </si>
  <si>
    <t xml:space="preserve">Surveillance and security systems and devices </t>
  </si>
  <si>
    <t>Taps, cocks, valves and similar appliances</t>
  </si>
  <si>
    <t>Technical assistance services</t>
  </si>
  <si>
    <t>Telecommunications equipment</t>
  </si>
  <si>
    <t>Telecommunications equipment and supplies</t>
  </si>
  <si>
    <t>Tracing system services</t>
  </si>
  <si>
    <t>Translation services</t>
  </si>
  <si>
    <t>Transport equipment and auxiliary products to transportation</t>
  </si>
  <si>
    <t>Unmanned aerial vehicles</t>
  </si>
  <si>
    <t>Valves defined by function</t>
  </si>
  <si>
    <t>Weapons, ammunition and associated parts</t>
  </si>
  <si>
    <t>X-ray devices</t>
  </si>
  <si>
    <t>X-ray inspection equipment</t>
  </si>
  <si>
    <t>Contractor</t>
  </si>
  <si>
    <t>A.V.X. Technologies Ltd.</t>
  </si>
  <si>
    <t>Aeronautics Ltd</t>
  </si>
  <si>
    <t>Aidoc Medical Ltd</t>
  </si>
  <si>
    <t>Applicaster LTD</t>
  </si>
  <si>
    <t>AST Clean Water Technologies Ltd</t>
  </si>
  <si>
    <t>Atriis Technology Ltd</t>
  </si>
  <si>
    <t>Bagira Systems Ltd.</t>
  </si>
  <si>
    <t>Balass Bros.</t>
  </si>
  <si>
    <t>BERMAD EUROPE, S.L.</t>
  </si>
  <si>
    <t>Beth-El Zikhron Yaaqov Industries Ltd</t>
  </si>
  <si>
    <t>Biobee Sde Eliyahu Ltd</t>
  </si>
  <si>
    <t>Biocastle Water Technologies Limited</t>
  </si>
  <si>
    <t>BIRD Foundation</t>
  </si>
  <si>
    <t>BRUKER TECHNOLOGIES LTD</t>
  </si>
  <si>
    <t>BV TEVA rationpharm GbR</t>
  </si>
  <si>
    <t>CENTRUL PENTRU SERVICII DE RADIOCOMUNICATII</t>
  </si>
  <si>
    <t>Civan Advanced Technologies Ltd</t>
  </si>
  <si>
    <t>Civan Lasers Europe GmbH</t>
  </si>
  <si>
    <t>CMC GROUP inženiring, svetovanje in zastopanje d.o.o., IMSA, INSTALACIJE IN MATERIALI SA, prodaja instalacijskega materiala, d.o.o.</t>
  </si>
  <si>
    <t>COGNYTE TECHNOLOGIES ISRAEL LTD</t>
  </si>
  <si>
    <t>Cyberbit Ltd</t>
  </si>
  <si>
    <t>Cybergym Control, Ltd</t>
  </si>
  <si>
    <t>Deutsch-Israelische Industrie- und Handelskammer</t>
  </si>
  <si>
    <t>Dexcel Pharma GmbH</t>
  </si>
  <si>
    <t>ECI Telecom LTD</t>
  </si>
  <si>
    <t>Elbit Security Systems Ltd, Baltic Fox OÜ, Bristol Trust OÜ, Small Arms Industries, OÜ Elgato, VIPFISH OÜ, Go2 Weapons, Inc, Milworks OÜ, MOONRAY OÜ, Vortex Eesti OÜ, Nordic Armoury OÜ</t>
  </si>
  <si>
    <t>Elbit Security Systems Ltd.</t>
  </si>
  <si>
    <t>Elbit Systems C4I &amp; Cyber Ltd</t>
  </si>
  <si>
    <t>Elbit Systems EW and Sigint - ELISRA Ltd</t>
  </si>
  <si>
    <t>Elbit Systems Land</t>
  </si>
  <si>
    <t>Elbit Systems Land and C4l Ltd</t>
  </si>
  <si>
    <t>Elbit Systems Land Ltd, Elbit Systems - Rokar Ltd</t>
  </si>
  <si>
    <t>Elbit Systems Ltd</t>
  </si>
  <si>
    <t>Elbit Systems Sweden AB</t>
  </si>
  <si>
    <t>Elta Systems Ltd.</t>
  </si>
  <si>
    <t>EMTAN – KARMIEL LTD</t>
  </si>
  <si>
    <t>Enspire Science Ltd</t>
  </si>
  <si>
    <t>Eternix Ltd</t>
  </si>
  <si>
    <t>Euroflow Kereskedelmi és Mérnöki Tanácsadó Zrt.</t>
  </si>
  <si>
    <t>Euromedic Preventative Solution Kft.</t>
  </si>
  <si>
    <t>EUROMEDIC TRADING Szolgáltató Korlátolt Felelősségű Társaság</t>
  </si>
  <si>
    <t>Ex Libris Ltd</t>
  </si>
  <si>
    <t>G N X Data Systems Ltd</t>
  </si>
  <si>
    <t>General Robotics Ltd</t>
  </si>
  <si>
    <t>Geneyx Genomex Ltd</t>
  </si>
  <si>
    <t>Genoox Data Systems LTD</t>
  </si>
  <si>
    <t>Global Business development Ltd</t>
  </si>
  <si>
    <t>GNX Data Systems LTD</t>
  </si>
  <si>
    <t>Guardian Homeland Security S.A</t>
  </si>
  <si>
    <t>Heqapl Ltd</t>
  </si>
  <si>
    <t>IAI Elta Systems Ltd</t>
  </si>
  <si>
    <t>IMI Systems Ltd</t>
  </si>
  <si>
    <t>Insightec Europe GmbH</t>
  </si>
  <si>
    <t>isis analytics / identa ltd</t>
  </si>
  <si>
    <t>JFrog Ltd.</t>
  </si>
  <si>
    <t>LIVEU LTD</t>
  </si>
  <si>
    <t>LOG-ON SOFTWARE LTD</t>
  </si>
  <si>
    <t>Mantis Vision Ltd</t>
  </si>
  <si>
    <t>Marom Dolphin Ltd.</t>
  </si>
  <si>
    <t>Michael Allouche</t>
  </si>
  <si>
    <t>Monday.com</t>
  </si>
  <si>
    <t>moovit App Global Ltd</t>
  </si>
  <si>
    <t>Naki Plus Ltd</t>
  </si>
  <si>
    <t>Nativ Express Public Transportation Ltd</t>
  </si>
  <si>
    <t>NVision Imaging Technologies</t>
  </si>
  <si>
    <t>panaya ltd</t>
  </si>
  <si>
    <t>Patricia Cardet</t>
  </si>
  <si>
    <t>Plant DiTech Ltd</t>
  </si>
  <si>
    <t>Q.M. Technologies Ltd</t>
  </si>
  <si>
    <t>Quantum Machines</t>
  </si>
  <si>
    <t>Quantum Machines Technologies Ltd</t>
  </si>
  <si>
    <t>Rafa</t>
  </si>
  <si>
    <t>RAICOL CRYSTALS LTD</t>
  </si>
  <si>
    <t>ratiopharm GmbH</t>
  </si>
  <si>
    <t>ratiopharm GmbH, AbZ-Pharma GmbH, TEVA GmbH, Dexcel Pharma GmbH</t>
  </si>
  <si>
    <t>Reophotonics Ltd</t>
  </si>
  <si>
    <t>rutu modan</t>
  </si>
  <si>
    <t>SCD SemiConductor Devices</t>
  </si>
  <si>
    <t>Sempa Systems GmbH</t>
  </si>
  <si>
    <t>Shalomedic by Meytal Corcos</t>
  </si>
  <si>
    <t>Source Vagabond Systems Ltd</t>
  </si>
  <si>
    <t>SuperCom Ltd</t>
  </si>
  <si>
    <t>SysAid Technologies Ltd</t>
  </si>
  <si>
    <t>TAMOR S.M.R. LTD</t>
  </si>
  <si>
    <t>Technion, Israel Institute of Technology</t>
  </si>
  <si>
    <t>TEVA GmbH</t>
  </si>
  <si>
    <t>TNM Limited, Bico Group Sp. z o.o.</t>
  </si>
  <si>
    <t>Vidisco Ltd</t>
  </si>
  <si>
    <t>VST services Ltd., APEL LASER</t>
  </si>
  <si>
    <t>Web Spark Ltd</t>
  </si>
  <si>
    <t>XM CYBER LTD</t>
  </si>
  <si>
    <t>Чайна моторс ООД</t>
  </si>
  <si>
    <t>Belgium</t>
  </si>
  <si>
    <t>Bulgaria</t>
  </si>
  <si>
    <t>Democratic Republic of the Congo</t>
  </si>
  <si>
    <t>Cyprus</t>
  </si>
  <si>
    <t>Finland</t>
  </si>
  <si>
    <t>France</t>
  </si>
  <si>
    <t>Germany</t>
  </si>
  <si>
    <t>Greece</t>
  </si>
  <si>
    <t>Ireland</t>
  </si>
  <si>
    <t>Israel</t>
  </si>
  <si>
    <t>Italy</t>
  </si>
  <si>
    <t>Latvia</t>
  </si>
  <si>
    <t>Lithuania</t>
  </si>
  <si>
    <t>Malta</t>
  </si>
  <si>
    <t>Norway</t>
  </si>
  <si>
    <t>Portugal</t>
  </si>
  <si>
    <t>Slovenia</t>
  </si>
  <si>
    <t>UK</t>
  </si>
  <si>
    <t>Beneficial owner</t>
  </si>
  <si>
    <t>Origin</t>
  </si>
  <si>
    <t>Cumulative totals</t>
  </si>
  <si>
    <t>Month</t>
  </si>
  <si>
    <t>Value (2nd 21 mths)</t>
  </si>
  <si>
    <t>CHANGING THE ORDER OF CELLS (E.G. TO SORT BY ALPHABETICAL ORDER OR VALUE) IN THIS WORKSHEET MAY RENDER THE CALCULATIONS INCORRECT</t>
  </si>
  <si>
    <t>URL</t>
  </si>
  <si>
    <t>Contract ID</t>
  </si>
  <si>
    <t>Type of notice</t>
  </si>
  <si>
    <t>Subject</t>
  </si>
  <si>
    <t>Country</t>
  </si>
  <si>
    <t>Value (original)</t>
  </si>
  <si>
    <t>Currency</t>
  </si>
  <si>
    <t>Value (EUR)</t>
  </si>
  <si>
    <t>Date</t>
  </si>
  <si>
    <t>EU funds?</t>
  </si>
  <si>
    <t>EU funds used</t>
  </si>
  <si>
    <t>Notes</t>
  </si>
  <si>
    <t xml:space="preserve">https://ted.europa.eu/en/notice/-/detail/494149-2022 </t>
  </si>
  <si>
    <t>CON001</t>
  </si>
  <si>
    <t>Result</t>
  </si>
  <si>
    <t>6001742383-BAAINBw E2.1 ABC-Filter und Zubehör Firma Beth El</t>
  </si>
  <si>
    <t>EUR</t>
  </si>
  <si>
    <t>N</t>
  </si>
  <si>
    <t xml:space="preserve">https://ted.europa.eu/en/notice/-/detail/023419-2022 </t>
  </si>
  <si>
    <t>CON002</t>
  </si>
  <si>
    <t xml:space="preserve">Result </t>
  </si>
  <si>
    <t>INSTALAȚIE DEPUNERI STRATURI SUBȚIRI PRIN PULVERIZARE MAGNETRON</t>
  </si>
  <si>
    <t>RON</t>
  </si>
  <si>
    <t>Y</t>
  </si>
  <si>
    <t>POC 2014-2020, Axa Prioritara 1 (Cercetare, Dezvoltare tehnologica si inovare (CDI) in sprijinul competitivitatii economice si dezvoltarii afacerilor, Actiunea 1.1.1 – Mari infrastructuri de CD</t>
  </si>
  <si>
    <t xml:space="preserve">https://ted.europa.eu/en/notice/-/detail/007597-2022 </t>
  </si>
  <si>
    <t>CON003</t>
  </si>
  <si>
    <t>Direct award preannouncement</t>
  </si>
  <si>
    <t>SWIR Detektor</t>
  </si>
  <si>
    <t>USD</t>
  </si>
  <si>
    <t xml:space="preserve">https://ted.europa.eu/en/notice/-/detail/053454-2022 </t>
  </si>
  <si>
    <t>CON004</t>
  </si>
  <si>
    <t>Acquisition de munitions 12,7 mm Ball Reduce Range</t>
  </si>
  <si>
    <t>N/A</t>
  </si>
  <si>
    <t xml:space="preserve">https://ted.europa.eu/en/notice/-/detail/002015-2022 </t>
  </si>
  <si>
    <t>CON005</t>
  </si>
  <si>
    <t>Simulator za DUOS UT30MK2 CRO ugrađenu na BOV Patria 30L CRO</t>
  </si>
  <si>
    <t>HRK</t>
  </si>
  <si>
    <t xml:space="preserve">https://ted.europa.eu/en/notice/-/detail/002016-2022 </t>
  </si>
  <si>
    <t>CON006</t>
  </si>
  <si>
    <t>DUOS 30 mm s POVRS UT30MK2 CRO ugrađenim na BOV Patria CRO</t>
  </si>
  <si>
    <t xml:space="preserve">https://ted.europa.eu/en/notice/-/detail/030910-2022 </t>
  </si>
  <si>
    <t>CON007</t>
  </si>
  <si>
    <t>Ergänzungsbeschaffung Laser Designator Pods (LDP III)</t>
  </si>
  <si>
    <t>No actual details about value of the contract except citing lowest price</t>
  </si>
  <si>
    <t xml:space="preserve">https://ted.europa.eu/en/notice/-/detail/065882-2022 </t>
  </si>
  <si>
    <t>CON008</t>
  </si>
  <si>
    <t>Poliisihallituksen ja General Robotics Oy:n välinen tiedustelurobottien huoltosopimus</t>
  </si>
  <si>
    <t xml:space="preserve">https://ted.europa.eu/en/notice/-/detail/078156-2022 </t>
  </si>
  <si>
    <t>CON009</t>
  </si>
  <si>
    <t>SPIKE LR 2 / Inruil oude GILL raketten</t>
  </si>
  <si>
    <t xml:space="preserve">https://ted.europa.eu/en/notice/-/detail/020713-2022 </t>
  </si>
  <si>
    <t>CON010</t>
  </si>
  <si>
    <t>Servicio de enriquecimiento de videos</t>
  </si>
  <si>
    <t xml:space="preserve">https://ted.europa.eu/en/notice/-/detail/022430-2022 </t>
  </si>
  <si>
    <t>CON011</t>
  </si>
  <si>
    <t>Manufatti esplosivi dell’Arma del Genio</t>
  </si>
  <si>
    <t>Date of notice dispatch, not contract conclusion (which is not listed)</t>
  </si>
  <si>
    <t xml:space="preserve">https://ted.europa.eu/en/notice/-/detail/111446-2023 </t>
  </si>
  <si>
    <t>CON012</t>
  </si>
  <si>
    <t>Materiali del sistema d’arma SPIKE per le esigenze del GOI - MMI</t>
  </si>
  <si>
    <t xml:space="preserve">https://ted.europa.eu/en/notice/-/detail/023275-2022 </t>
  </si>
  <si>
    <t>CON013</t>
  </si>
  <si>
    <t>Arrendamiento de la licencia para software geneyx analysis para la Unidad de Diagnóstico Molecular y Genética Clinica del Hospital Universitario Son Espases, dependiente del Servei de Salut de les Illes Balears</t>
  </si>
  <si>
    <t xml:space="preserve">https://ted.europa.eu/en/notice/-/detail/064826-2022 </t>
  </si>
  <si>
    <t>CON014</t>
  </si>
  <si>
    <t>Automaatide punatäppsihikud</t>
  </si>
  <si>
    <t xml:space="preserve">https://ted.europa.eu/en/notice/-/detail/054274-2022 </t>
  </si>
  <si>
    <t>CON015</t>
  </si>
  <si>
    <t>Supply of 1 Unmanned Aerial Vehicle and relevant equipment</t>
  </si>
  <si>
    <t>Internal Security Fund - Borders and Visa</t>
  </si>
  <si>
    <t xml:space="preserve">https://ted.europa.eu/en/notice/-/detail/547643-2022 </t>
  </si>
  <si>
    <t>CON016</t>
  </si>
  <si>
    <t>Optinių signalų sutankinimo įranga (DWDM) ir licencijos</t>
  </si>
  <si>
    <t xml:space="preserve">https://ted.europa.eu/en/notice/-/detail/243768-2022 </t>
  </si>
  <si>
    <t>CON017</t>
  </si>
  <si>
    <t>developpement, mise en Oeuvre, execution et maintenance du systeme de mobilite integree modalis lot 2 : MAAS</t>
  </si>
  <si>
    <t>Le contrat est susceptible de faire l'objet de financements FEDER. Il est également financé par le budget propre du syndicat mixte Nouvelle-Aquitaine mobilités.</t>
  </si>
  <si>
    <t xml:space="preserve">https://ted.europa.eu/en/notice/-/detail/232811-2022 </t>
  </si>
  <si>
    <t>CON018</t>
  </si>
  <si>
    <t>NAJAM OPREME I USLUGA ZA ELEKTRONIČKI NADZOR U OKVIRU PROJEKTA JAČANJE ZAŠTITE LJUDSKIH PRAVA I JAVNE SIGURNOSTI KROZ UNAPRJEĐENJE KAPACITETA PROBACIJSKE SLUŽBE</t>
  </si>
  <si>
    <t xml:space="preserve">https://ted.europa.eu/en/notice/-/detail/304684-2022 </t>
  </si>
  <si>
    <t>CON019</t>
  </si>
  <si>
    <t xml:space="preserve">Suministro de un mínimo de 3.500 fusiles de asalto calibre 5,56 x 45 mm para dotar a personal de diversas Unidades de la Guardia Civil. </t>
  </si>
  <si>
    <t xml:space="preserve">https://ted.europa.eu/en/notice/-/detail/383981-2022 </t>
  </si>
  <si>
    <t>CON020</t>
  </si>
  <si>
    <t>Sterilizirane kukuljice sredozemne voćne muhe (Ceratitis capitata</t>
  </si>
  <si>
    <t xml:space="preserve">https://ted.europa.eu/en/notice/-/detail/370187-2022 </t>
  </si>
  <si>
    <t>CON021</t>
  </si>
  <si>
    <t>Usługa rekrutacji kandydatów na studia prowadzone w Śląskim Uniwersytecie Medycznym w Katowicach w języku angielskim na kierunkach lekarskim, lekarsko-dentystycznym oraz zdrowie publiczne IIo</t>
  </si>
  <si>
    <t>PLN</t>
  </si>
  <si>
    <t xml:space="preserve">https://ted.europa.eu/en/notice/-/detail/430929-2022 </t>
  </si>
  <si>
    <t>CON022</t>
  </si>
  <si>
    <t>5,56mm Negev ja 5,56mm Galil elutsükli tagamine</t>
  </si>
  <si>
    <t xml:space="preserve">https://ted.europa.eu/en/notice/-/detail/551367-2022 </t>
  </si>
  <si>
    <t>CON023</t>
  </si>
  <si>
    <t>Punatäppsihikute elutsükkel</t>
  </si>
  <si>
    <t xml:space="preserve">https://ted.europa.eu/en/notice/-/detail/379081-2022 </t>
  </si>
  <si>
    <t>CON024</t>
  </si>
  <si>
    <t>FORNITURA DI UN SISTEMA DI DIFFRAZIONE A RAGGI X AD ALTA RISOLUZIONE ANGOLARE (HR-XRD)</t>
  </si>
  <si>
    <t xml:space="preserve">https://ted.europa.eu/en/notice/-/detail/068077-2023 </t>
  </si>
  <si>
    <t>CON025</t>
  </si>
  <si>
    <t>outil D'Analyses impacts, de tests des solutions sap et de recettes logicielles</t>
  </si>
  <si>
    <t xml:space="preserve">https://ted.europa.eu/en/notice/-/detail/441099-2022 </t>
  </si>
  <si>
    <t>CON026</t>
  </si>
  <si>
    <t>Indkøb af højeffektlaser med dynamisk strålemønster</t>
  </si>
  <si>
    <t>DKK</t>
  </si>
  <si>
    <t xml:space="preserve">https://ted.europa.eu/en/notice/-/detail/492555-2022 </t>
  </si>
  <si>
    <t>CON027</t>
  </si>
  <si>
    <t>Pełnienie funkcji Inżyniera Kontraktu wraz z usługą odbioru i weryfikacji dokumentacji projektowej dla Budynku ECFC realizowanego w ramach Inwestycji na lata 2022-2026</t>
  </si>
  <si>
    <t>TNM is based in Israel</t>
  </si>
  <si>
    <t xml:space="preserve">https://ted.europa.eu/en/notice/-/detail/515999-2022 </t>
  </si>
  <si>
    <t>CON028</t>
  </si>
  <si>
    <t>Išmaniųjų TV aplikacijų kūrimo platformos paslaugos</t>
  </si>
  <si>
    <t xml:space="preserve">https://ted.europa.eu/en/notice/-/detail/650429-2022 </t>
  </si>
  <si>
    <t>CON029</t>
  </si>
  <si>
    <t>Προμήθεια 23.000 Πελμάτων των Ερπυστριών των Αρμάτων Τ-80 &amp; BREM-80.</t>
  </si>
  <si>
    <t xml:space="preserve">https://ted.europa.eu/en/notice/-/detail/559412-2022 </t>
  </si>
  <si>
    <t>CON030</t>
  </si>
  <si>
    <t>F.D 49/2022 for the supply of spare parts of the Advance Coastal Surveillance System (ACSS) for Cyprus Port and Marine Police</t>
  </si>
  <si>
    <t xml:space="preserve">https://ted.europa.eu/en/notice/-/detail/632614-2022 </t>
  </si>
  <si>
    <t>CON031</t>
  </si>
  <si>
    <t>Adquisición Disparos Apfsds-T 120 Mm Leopardo</t>
  </si>
  <si>
    <t xml:space="preserve">https://ted.europa.eu/en/notice/-/detail/035964-2023 </t>
  </si>
  <si>
    <t>CON032</t>
  </si>
  <si>
    <t>Upgrade do Sistema RWR DAS AERONAVES F-16 MLU</t>
  </si>
  <si>
    <t xml:space="preserve">https://ted.europa.eu/en/notice/-/detail/657882-2022 </t>
  </si>
  <si>
    <t>CON033</t>
  </si>
  <si>
    <t>Betrieb einer Sicherheitsanalyseplattform</t>
  </si>
  <si>
    <t>Value not listed</t>
  </si>
  <si>
    <t xml:space="preserve">https://ted.europa.eu/en/notice/-/detail/160759-2023 </t>
  </si>
  <si>
    <t>CON034</t>
  </si>
  <si>
    <t xml:space="preserve">https://ted.europa.eu/en/notice/-/detail/693366-2022 </t>
  </si>
  <si>
    <t>CON035</t>
  </si>
  <si>
    <t>Taktyczny system symulatorowy symulacji lotów samolotów F-16 C/D Block 52+</t>
  </si>
  <si>
    <t xml:space="preserve">https://ted.europa.eu/en/notice/-/detail/704634-2022 </t>
  </si>
  <si>
    <t>CON036</t>
  </si>
  <si>
    <t>ECI Telecom Ltd</t>
  </si>
  <si>
    <t xml:space="preserve">https://ted.europa.eu/en/notice/-/detail/717734-2022 </t>
  </si>
  <si>
    <t>CON037</t>
  </si>
  <si>
    <t>VIESTINTÄVERKON LAITTEIDEN YLLÄPITO JA HANKINTA</t>
  </si>
  <si>
    <t>Notice covers two lots and does not show precise award price, figure included here are the two lowest value bids added together (3,122,590.59 EUR + 1 EUR)</t>
  </si>
  <si>
    <t xml:space="preserve">https://ted.europa.eu/en/notice/-/detail/195736-2023 </t>
  </si>
  <si>
    <t>CON038</t>
  </si>
  <si>
    <t>Acquisition of a Quantum Orchestration Platform</t>
  </si>
  <si>
    <t xml:space="preserve">https://ted.europa.eu/en/notice/-/detail/002376-2023 </t>
  </si>
  <si>
    <t>CON039</t>
  </si>
  <si>
    <t>Fortführung einer Wirtschaftsrepräsentanz in Israel mit dem Standort Tel Aviv</t>
  </si>
  <si>
    <t xml:space="preserve">https://ted.europa.eu/en/notice/-/detail/002445-2023 </t>
  </si>
  <si>
    <t>CON040</t>
  </si>
  <si>
    <t>COLPI COMPLETI CAL 120X570 HE MP-T M339 TP-T E M303</t>
  </si>
  <si>
    <t xml:space="preserve">https://ted.europa.eu/en/notice/-/detail/027069-2023 </t>
  </si>
  <si>
    <t>CON041</t>
  </si>
  <si>
    <t>Acquisizione di licenze d'uso e servizi di manutenzione del prodotto "Log-on NV FTP"</t>
  </si>
  <si>
    <t xml:space="preserve">https://ted.europa.eu/en/notice/-/detail/007250-2023 </t>
  </si>
  <si>
    <t>CON042</t>
  </si>
  <si>
    <t>Parti di ricambio sistema d'arma SPIKE</t>
  </si>
  <si>
    <t xml:space="preserve">https://ted.europa.eu/en/notice/-/detail/079732-2023 </t>
  </si>
  <si>
    <t>CON043</t>
  </si>
  <si>
    <t>Procurement of Technical High Mobility Shelters</t>
  </si>
  <si>
    <t>SEK</t>
  </si>
  <si>
    <t xml:space="preserve">https://ted.europa.eu/en/notice/-/detail/035610-2023 </t>
  </si>
  <si>
    <t>CON044</t>
  </si>
  <si>
    <t xml:space="preserve">https://ted.europa.eu/en/notice/-/detail/043989-2023 </t>
  </si>
  <si>
    <t>CON045</t>
  </si>
  <si>
    <t>Lieferung und Inbetriebnahme eines Volumetric Capture Studios</t>
  </si>
  <si>
    <t xml:space="preserve">https://ted.europa.eu/en/notice/-/detail/135522-2023 </t>
  </si>
  <si>
    <t>CON046</t>
  </si>
  <si>
    <t>Concurso Público para concessão do Serviço Público de Transportes de Passageiros Regular por modo rodoviário</t>
  </si>
  <si>
    <t xml:space="preserve">https://ted.europa.eu/en/notice/-/detail/152449-2023 </t>
  </si>
  <si>
    <t>CON047</t>
  </si>
  <si>
    <t>7,62mm kuulipildujad</t>
  </si>
  <si>
    <t xml:space="preserve">https://ted.europa.eu/en/notice/-/detail/175651-2023 </t>
  </si>
  <si>
    <t>CON048</t>
  </si>
  <si>
    <t>I pirkimo dalis – Turizmo rinkodaros paslaugos Izraelyje</t>
  </si>
  <si>
    <t>Lot 1 is the relevant Lot</t>
  </si>
  <si>
    <t xml:space="preserve">https://ted.europa.eu/en/notice/-/detail/180188-2023 </t>
  </si>
  <si>
    <t>CON049</t>
  </si>
  <si>
    <t>Anskaffelse af 19 stk. 155 mm artillerisystemer (ATMOS)</t>
  </si>
  <si>
    <t xml:space="preserve">https://ted.europa.eu/en/notice/-/detail/180920-2023 </t>
  </si>
  <si>
    <t>CON050</t>
  </si>
  <si>
    <t>Anskaffelse af 8 stk. Raketkastersystemer</t>
  </si>
  <si>
    <t xml:space="preserve">https://ted.europa.eu/en/notice/-/detail/226120-2023 </t>
  </si>
  <si>
    <t>CON051</t>
  </si>
  <si>
    <t xml:space="preserve">https://ted.europa.eu/en/notice/-/detail/269013-2023 </t>
  </si>
  <si>
    <t>CON052</t>
  </si>
  <si>
    <t>Aankoop Spike LR 2 raketten inclusief certificering</t>
  </si>
  <si>
    <t xml:space="preserve">https://ted.europa.eu/en/notice/-/detail/208380-2023 </t>
  </si>
  <si>
    <t>CON053</t>
  </si>
  <si>
    <t>Bioinformacinis įrankis naujos kartos sekoskaitos duomenų analizei ir interpretacijai</t>
  </si>
  <si>
    <t xml:space="preserve">https://ted.europa.eu/en/notice/-/detail/225544-2023 </t>
  </si>
  <si>
    <t>CON054</t>
  </si>
  <si>
    <t>Label printing from the Alma library system</t>
  </si>
  <si>
    <t>NOK</t>
  </si>
  <si>
    <t xml:space="preserve">https://ted.europa.eu/en/notice/-/detail/241101-2023 </t>
  </si>
  <si>
    <t>CON055</t>
  </si>
  <si>
    <t>Fourniture de boîtiers de transmission IP et support associé</t>
  </si>
  <si>
    <t xml:space="preserve">https://ted.europa.eu/en/notice/-/detail/256601-2023 </t>
  </si>
  <si>
    <t>CON056</t>
  </si>
  <si>
    <t>Optinių signalų perdavimo licencijos</t>
  </si>
  <si>
    <t xml:space="preserve">Pirkimas atliekamas vykdant ES SF projektą 01.1.1-CPVA-V-701-03-0001. Projekto pavadinimas: Lietuvos mokslo ir studijų institucijų kompiuterių tinklo LITNET plėtra. </t>
  </si>
  <si>
    <t xml:space="preserve">https://ted.europa.eu/en/notice/-/detail/357623-2023 </t>
  </si>
  <si>
    <t>CON057</t>
  </si>
  <si>
    <t>Rentgena portatīvais aparāts DEFENDER 17 Vidisco vai līdzvērtīgs- Par Rentgena portatīvā aprāta piegādi</t>
  </si>
  <si>
    <t>Value excludes VAT</t>
  </si>
  <si>
    <t xml:space="preserve">https://ted.europa.eu/en/notice/-/detail/343342-2023 </t>
  </si>
  <si>
    <t>CON058</t>
  </si>
  <si>
    <t>Sistem detecție FOD pentru pista de decolare-aterizare</t>
  </si>
  <si>
    <t>Programul Operațional Infrastructură Mare (POIM 2014-2020), Axa prioritară 2 (A.P.), Dezvoltarea unui sistem de transport multimodal, de calitate, durabil si eficient</t>
  </si>
  <si>
    <t xml:space="preserve">https://ted.europa.eu/en/notice/-/detail/347511-2023 </t>
  </si>
  <si>
    <t>CON059</t>
  </si>
  <si>
    <t>Pełnienie funkcji Inżyniera Kontraktu nad robotami budowlanymi związanymi z „modernizacją wiaduktów drogowych nad ul. Paryską w Warszawie”.</t>
  </si>
  <si>
    <t xml:space="preserve">https://ted.europa.eu/en/notice/-/detail/533317-2023 </t>
  </si>
  <si>
    <t>CON060</t>
  </si>
  <si>
    <t>Acquisto della piattaforma di web intelligence “HIWIRE</t>
  </si>
  <si>
    <t xml:space="preserve">https://ted.europa.eu/en/notice/-/detail/509149-2023 </t>
  </si>
  <si>
    <t>CON061</t>
  </si>
  <si>
    <t>acquisition de kits stupefiants mono drogue et multi drogues</t>
  </si>
  <si>
    <t xml:space="preserve">https://ted.europa.eu/en/notice/-/detail/520319-2023 </t>
  </si>
  <si>
    <t>CON062</t>
  </si>
  <si>
    <t>Counter Unmanned Aircraft Systems</t>
  </si>
  <si>
    <t xml:space="preserve">https://ted.europa.eu/en/notice/-/detail/00519407-2023 </t>
  </si>
  <si>
    <t>CON063</t>
  </si>
  <si>
    <t>Tulirelvade tarvikud ja lisaseadmed</t>
  </si>
  <si>
    <t>Multiple lots of which Elbit won one, but only the total value (80,000,000 EUR) is listed</t>
  </si>
  <si>
    <t xml:space="preserve">https://ted.europa.eu/en/notice/-/detail/553002-2023 </t>
  </si>
  <si>
    <t>CON064</t>
  </si>
  <si>
    <t xml:space="preserve">ISI.PR.23.002 - Centro de Simulação e Treino em Cibersegurança </t>
  </si>
  <si>
    <t xml:space="preserve">2022-CO5i0101-2 Agendas/Alianças mobilizadoras para a reindustrialização -Projeto 53 - APS - Administração dos Portos de Sines e do Algarve, SA </t>
  </si>
  <si>
    <t>https://ted.europa.eu/en/notice/-/detail/00305065-2025</t>
  </si>
  <si>
    <t>CON065</t>
  </si>
  <si>
    <t>Contract modification</t>
  </si>
  <si>
    <t>ISI.PR.23.002 - Centro de Simulação e Treino em Cibersegurança</t>
  </si>
  <si>
    <t xml:space="preserve">https://ted.europa.eu/en/notice/-/detail/522293-2023 </t>
  </si>
  <si>
    <t>CON066</t>
  </si>
  <si>
    <t>Pełnienie nadzoru nad projektowaniem i realizacją Robót oraz zarządzanie Kontraktem pn.: „Budowa obwodnicy miejscowości Gąski w ciągu drogi krajowej nr 65”</t>
  </si>
  <si>
    <t xml:space="preserve">Zamówienie jest przewidziane do współfinansowania ze środków pochodzących z Unii Europejskiej oraz ze środków będących w dyspozycji Generalnego Dyrektora Dróg Krajowych i Autostrad. </t>
  </si>
  <si>
    <t xml:space="preserve">https://ted.europa.eu/en/notice/-/detail/527769-2023 </t>
  </si>
  <si>
    <t>CON067</t>
  </si>
  <si>
    <t>Wybór Wykonawcy pozyskującego kandydatów z Izraela na studia prowadzone w Śląskim Uniwersytecie Medycznym w Katowicach w języku angielskim, RZP/PN/43/23</t>
  </si>
  <si>
    <t xml:space="preserve">https://ted.europa.eu/en/notice/-/detail/568690-2023 </t>
  </si>
  <si>
    <t>CON068</t>
  </si>
  <si>
    <t>Tender F.D. 2/2023 for Cyprus ACSS Maintenance and System Support</t>
  </si>
  <si>
    <t>https://ted.europa.eu/en/notice/-/detail/00596387-2023</t>
  </si>
  <si>
    <t>CON069</t>
  </si>
  <si>
    <t>Suurekaliibriline laskemoon (35mm, 40mm alakaliibriline, 155mm)</t>
  </si>
  <si>
    <t>Two Israeli companies (Elbit and Jokar) amongst many others, only total value of all the contract lots is stated.</t>
  </si>
  <si>
    <t>https://ted.europa.eu/en/notice/-/detail/00157504-2024</t>
  </si>
  <si>
    <t>CON070</t>
  </si>
  <si>
    <t>Cyprus ACSS Maintenance and System Support</t>
  </si>
  <si>
    <t>https://ted.europa.eu/en/notice/-/detail/00629299-2023</t>
  </si>
  <si>
    <t>CON071</t>
  </si>
  <si>
    <t>Electronic monitoring system (EMS)</t>
  </si>
  <si>
    <t>Modification to an earlier contract signed 31 October 2022</t>
  </si>
  <si>
    <t>https://ted.europa.eu/en/notice/-/detail/00746134-2023</t>
  </si>
  <si>
    <t>CON072</t>
  </si>
  <si>
    <t>PlantArray system- fully automatic, high-throughput, multi-sensor physiological phenotyping gravimetric-based platform</t>
  </si>
  <si>
    <t>https://ted.europa.eu/en/notice/-/detail/00058172-2024</t>
  </si>
  <si>
    <t>CON073</t>
  </si>
  <si>
    <t>Q/E2DN/PG024 - Autoinjektoren Morphin/Atropin/Ausbildung</t>
  </si>
  <si>
    <t>https://ted.europa.eu/en/notice/-/detail/00016252-2024</t>
  </si>
  <si>
    <t>CON074</t>
  </si>
  <si>
    <t>FPGA-basiertes Multikanal Quantenkontrollsystem</t>
  </si>
  <si>
    <t>https://ted.europa.eu/en/notice/-/detail/00092722-2024</t>
  </si>
  <si>
    <t>CON075</t>
  </si>
  <si>
    <t>Teisaldatavad ning muud röntgenseadmed</t>
  </si>
  <si>
    <t>https://ted.europa.eu/en/notice/-/detail/00153240-2024</t>
  </si>
  <si>
    <t>CON076</t>
  </si>
  <si>
    <t>Świadczenie usług inżyniera kontraktu dla prac przygotowawczych przy budowie Centralnego Portu Komunikacyjnego</t>
  </si>
  <si>
    <t>TNM was one partner in a 29-company consortium.</t>
  </si>
  <si>
    <t>https://ted.europa.eu/en/notice/-/detail/00103562-2024</t>
  </si>
  <si>
    <t>CON077</t>
  </si>
  <si>
    <t>MUAS-LENNOKKIJÄRJESTELMÄN TUOTETUKISOPIMUKSEN JATKAMINEN</t>
  </si>
  <si>
    <t>https://ted.europa.eu/en/notice/-/detail/00148944-2024</t>
  </si>
  <si>
    <t>CON078</t>
  </si>
  <si>
    <t>Logistická podpora radiolokátorů ELM-2084MMR</t>
  </si>
  <si>
    <t>The subject of the public contract is the provision of comprehensive logistical support for ELM-2084MMR radars to ensure their continued reliability throughout their life cycle.</t>
  </si>
  <si>
    <t>https://ted.europa.eu/en/notice/-/detail/00525415-2024</t>
  </si>
  <si>
    <t>CON079</t>
  </si>
  <si>
    <t>Procedura aperta campionata, per l'acquisto di 3.000 caschi da o.p., 100 fucili per tiratori scelti, 5.000 g.a.p., 700 giubbetti da volo, 50.000 guanti antitaglio per la Polizia di Stato</t>
  </si>
  <si>
    <t>Bullet-proof vests: LOT-0003: n. 5.000 giubbetti antiproiettile esterni</t>
  </si>
  <si>
    <t>https://ted.europa.eu/en/notice/-/detail/00200292-2024</t>
  </si>
  <si>
    <t>CON080</t>
  </si>
  <si>
    <t xml:space="preserve">Vrijwillige transparantie software voor analyseren en interpreteren data voor Next Generation Sequencing </t>
  </si>
  <si>
    <t>https://ted.europa.eu/en/notice/-/detail/00282323-2024</t>
  </si>
  <si>
    <t>CON081</t>
  </si>
  <si>
    <t>Održavanje besposadnog sustava ORBITER 3B</t>
  </si>
  <si>
    <t>https://ted.europa.eu/en/notice/-/detail/00250273-2024</t>
  </si>
  <si>
    <t>CON082</t>
  </si>
  <si>
    <t>Aankoop van een software voor de interpretatie van next-generation sequencing data</t>
  </si>
  <si>
    <t>Seems to be the same company as Genoox Data Systems Ltd</t>
  </si>
  <si>
    <t>https://ted.europa.eu/en/notice/-/detail/00247019-2024</t>
  </si>
  <si>
    <t>CON083</t>
  </si>
  <si>
    <t>Acuerdo Marco POD Designador para sistemas de combate aéreo</t>
  </si>
  <si>
    <t>https://ted.europa.eu/en/notice/-/detail/00256766-2024</t>
  </si>
  <si>
    <t>CON084</t>
  </si>
  <si>
    <t>QM OPX+ and QM Octave</t>
  </si>
  <si>
    <t>Maybe same company as QM Technologies Ltd</t>
  </si>
  <si>
    <t>https://ted.europa.eu/en/notice/-/detail/00321832-2024</t>
  </si>
  <si>
    <t>CON085</t>
  </si>
  <si>
    <t>Solución para la detección de fraude de información tributaria en plataformas de internet</t>
  </si>
  <si>
    <t>https://ted.europa.eu/en/notice/-/detail/00404502-2024</t>
  </si>
  <si>
    <t>CON086</t>
  </si>
  <si>
    <t>M/HSB1/OG072/CODE_AT</t>
  </si>
  <si>
    <t>Für die im Jahr 2018 beschaffte Cyber Range Software „Tame Range“ soll der Standard Service und Support für 3 weitere Jahre beschafft werden.</t>
  </si>
  <si>
    <t>https://ted.europa.eu/en/notice/-/detail/00387950-2024</t>
  </si>
  <si>
    <t>CON087</t>
  </si>
  <si>
    <t>Aquisition of a Quantum Machines OPX and Octave quantum control and readout system</t>
  </si>
  <si>
    <t>The system will be used for experiments on semiconductor quantum dots coupled to microwave resonators for quantum simulation experiments. It is crucial that the equipment unit matches a suite of instruments already operating at the laboratory. This will prevent unnecessary high costs in training and eventually incompatible issues between the different equipments/set ups.</t>
  </si>
  <si>
    <t>https://ted.europa.eu/en/notice/-/detail/00416917-2024</t>
  </si>
  <si>
    <t>CON088</t>
  </si>
  <si>
    <t>Cleaning Services for the Delegation of the European Union to Israel</t>
  </si>
  <si>
    <t>ILS</t>
  </si>
  <si>
    <t>https://ted.europa.eu/en/notice/-/detail/00412520-2024</t>
  </si>
  <si>
    <t>CON089</t>
  </si>
  <si>
    <t>CT3017/2023 - Supply and Delivery of Ultrafiltration Membranes, Reverse Osmosis Membranes, Pressure Vessels, Flexible Couplings and Pneumatic Actuated Valves for the Water Services Corporation</t>
  </si>
  <si>
    <t>https://ted.europa.eu/en/notice/-/detail/00427716-2024</t>
  </si>
  <si>
    <t>CON090</t>
  </si>
  <si>
    <t>Cyber Range - PR561839-3190-I</t>
  </si>
  <si>
    <t>https://ted.europa.eu/en/notice/-/detail/00504750-2024</t>
  </si>
  <si>
    <t>CON091</t>
  </si>
  <si>
    <t>Security services for the Office of the European Union Representative to West Bank and Gaza Strip</t>
  </si>
  <si>
    <t>https://ted.europa.eu/en/notice/-/detail/00532542-2024</t>
  </si>
  <si>
    <t>CON092</t>
  </si>
  <si>
    <t>Suministro para la adquisición de sistemas de distribución cuántica de clave (QKD) para el proyecto de comunicación cuántica en la Comunidad de Madrid (MADQUANTUM-CM) de la Universidad Politécnica de Madrid</t>
  </si>
  <si>
    <t>Lot-0006</t>
  </si>
  <si>
    <t>https://ted.europa.eu/en/notice/-/detail/00565818-2024</t>
  </si>
  <si>
    <t>CON093</t>
  </si>
  <si>
    <t>Lot-0005</t>
  </si>
  <si>
    <t>https://ted.europa.eu/en/notice/-/detail/00518804-2024</t>
  </si>
  <si>
    <t>CON094</t>
  </si>
  <si>
    <t>W60-42358342</t>
  </si>
  <si>
    <t>https://ted.europa.eu/en/notice/-/detail/00534745-2024</t>
  </si>
  <si>
    <t>CON095</t>
  </si>
  <si>
    <t>TameRange Support</t>
  </si>
  <si>
    <t>https://ted.europa.eu/en/notice/-/detail/00585139-2024</t>
  </si>
  <si>
    <t>CON096</t>
  </si>
  <si>
    <t>Elektroonilised vaatlus- ja sihitusvahendid (sh termo- ja öövaatlusvahendid)</t>
  </si>
  <si>
    <t>Elbit one of 21 companies in a consortium, 200,000,000 EUR is maximum value of the framework contract. "Description: The aim is to conclude a framework agreement with several bidders for the purchase of various electronic observation and targeting devices (including thermal and night observation devices) and their accessories and equipment, and to ensure the subsequent life cycle (training, spare parts and repair and maintenance services, and needs-based upgrades)."</t>
  </si>
  <si>
    <t>https://ted.europa.eu/en/notice/-/detail/00564558-2024</t>
  </si>
  <si>
    <t>CON097</t>
  </si>
  <si>
    <t>Quibit control system</t>
  </si>
  <si>
    <t>Possibly same company as Quantum Machines Technologies Ltd and Q.M. Technologies Ltd</t>
  </si>
  <si>
    <t>https://ted.europa.eu/en/notice/-/detail/00605054-2024</t>
  </si>
  <si>
    <t>CON098</t>
  </si>
  <si>
    <t>Nakup tiskalnika za gradnjo elektronskih vezij z dodajalnimi tehnologijami</t>
  </si>
  <si>
    <t>https://ted.europa.eu/en/notice/-/detail/00138640-2025</t>
  </si>
  <si>
    <t>CON099</t>
  </si>
  <si>
    <t>Maintenance SPIKE simulator</t>
  </si>
  <si>
    <t>Contract for maintenance on Spike simulators</t>
  </si>
  <si>
    <t>https://ted.europa.eu/en/notice/-/detail/00625137-2024</t>
  </si>
  <si>
    <t>CON100</t>
  </si>
  <si>
    <t>Procedure for Subscription to Monday.com</t>
  </si>
  <si>
    <t>https://ted.europa.eu/en/notice/-/detail/00664392-2024</t>
  </si>
  <si>
    <t>CON101</t>
  </si>
  <si>
    <t>SUPPLY AND DELIVERY OF SEA WATER REVERSE OSMOSIS MEMBRANES TO THE WATER SERVICES CORPORATION</t>
  </si>
  <si>
    <t>https://ted.europa.eu/en/notice/-/detail/00697746-2024</t>
  </si>
  <si>
    <t>CON102</t>
  </si>
  <si>
    <t>Pozáruční servis a zabezpečení životního cyklu laserového ozařovacího a průzkumného kontejneru Litening</t>
  </si>
  <si>
    <t>"Aim of strategic procurement: Fulfilment of social objectives
Social objective promoted: Fair working conditions"</t>
  </si>
  <si>
    <t>https://ted.europa.eu/en/notice/-/detail/00676188-2024</t>
  </si>
  <si>
    <t>CON103</t>
  </si>
  <si>
    <t>Supply of specialized equipment for the greenhouse of the Research Laboratory of Plant Biology of the Department of Biological Sciences of the University of Cyprus</t>
  </si>
  <si>
    <t>https://ted.europa.eu/en/notice/-/detail/00771246-2024</t>
  </si>
  <si>
    <t>CON104</t>
  </si>
  <si>
    <t xml:space="preserve">Accord cadre de fournitures ayant pour objet l'acquisition, l'implémentation et la maintenance d'une solution ITSM </t>
  </si>
  <si>
    <t>https://ted.europa.eu/en/notice/-/detail/00741879-2024</t>
  </si>
  <si>
    <t>CON105</t>
  </si>
  <si>
    <t>Tender for the supply of cutting-edge technology for educational purposes</t>
  </si>
  <si>
    <t>Internal Security Fund</t>
  </si>
  <si>
    <t>Procurement of cutting-edge technology for educational purposes, in the subject area of  Weapons of Mass Destruction (WMD) and incidents in which and incidents involving Chemical, Biological, Radioactive and Nuclear (CBRN), with the virtual reality and virtual live simulation, as detailed in the tender documents.</t>
  </si>
  <si>
    <t>https://ted.europa.eu/en/notice/-/detail/00728229-2024</t>
  </si>
  <si>
    <t>CON106</t>
  </si>
  <si>
    <t>Tillæg til kontrakt vedrørende DWDM-system med henblik på udvidelse af DWDM-systemet</t>
  </si>
  <si>
    <t>https://ted.europa.eu/en/notice/-/detail/00737777-2024</t>
  </si>
  <si>
    <t>CON107</t>
  </si>
  <si>
    <t>SUSTAV PRIKUPLJANJA, ODVODNJE I PROČIŠĆAVANJA OTPADNIH VODA OTOKA KRKA - IZGRADNJA I NADOGRADNJA UREĐAJA ZA PROČIŠĆAVANJE OTPADNIH VODA</t>
  </si>
  <si>
    <t>Modification to a contract first signed in 2020. Israeli company one of three winners alongside Serbian and Croatian companies.</t>
  </si>
  <si>
    <t>https://ted.europa.eu/en/notice/-/detail/00035138-2025</t>
  </si>
  <si>
    <t>CON108</t>
  </si>
  <si>
    <t>Weitere Weitere Geräte zum Aufbau eines shuttling-basierten Prozessors mit bis zu 10 Qubits für das PGI-11</t>
  </si>
  <si>
    <t>https://ted.europa.eu/en/notice/-/detail/00055406-2025</t>
  </si>
  <si>
    <t>CON109</t>
  </si>
  <si>
    <t>(vergA) Artifactory Enterprise</t>
  </si>
  <si>
    <t>https://ted.europa.eu/en/notice/-/detail/00015220-2025</t>
  </si>
  <si>
    <t>CON110</t>
  </si>
  <si>
    <t>Einführung Radiologisches Clinical Decision Support System</t>
  </si>
  <si>
    <t>https://ted.europa.eu/en/notice/-/detail/00059651-2025</t>
  </si>
  <si>
    <t>CON111</t>
  </si>
  <si>
    <t>Sistem de război electronic contra UAS (SRE C-UAS)</t>
  </si>
  <si>
    <t>https://ted.europa.eu/en/notice/-/detail/00166792-2025</t>
  </si>
  <si>
    <t>CON112</t>
  </si>
  <si>
    <t>UCY-2024-017-BIO - Supply of specialized equipment for the greenhouse of the Research Laboratory of Plant Biology of the Department of Biological Sciences of the University of Cyprus</t>
  </si>
  <si>
    <t>https://ted.europa.eu/en/notice/-/detail/00083105-2025</t>
  </si>
  <si>
    <t>CON113</t>
  </si>
  <si>
    <t>https://ted.europa.eu/en/notice/-/detail/00118378-2025</t>
  </si>
  <si>
    <t>CON114</t>
  </si>
  <si>
    <t>DESIGN, DELIVERY, INSTALLATION AND COMMISSIONING OF A WATER RECLAMATION PLANT AT TA’ BARKAT WASTEWATER TREATMENT PLANT USING ENVIRONMENTALLY FRIENDLY PRODUCTS AND MATERIALS - WSC</t>
  </si>
  <si>
    <t>https://ted.europa.eu/en/notice/-/detail/00159186-2025</t>
  </si>
  <si>
    <t>CON115</t>
  </si>
  <si>
    <t>F-16MLU - UPGRADE DO SISTEMA RADAR WARNING RECEIVER</t>
  </si>
  <si>
    <t>https://ted.europa.eu/en/notice/-/detail/00157972-2025</t>
  </si>
  <si>
    <t>CON116</t>
  </si>
  <si>
    <t>"National Early Warning System using Artificial Intelligence" of the project: "National Database: Integrated Risk Management and Prevention Information System" («Εθνικό Σύστημα Έγκαιρης Προειδοποίησης με χρήση Τεχνητής Νοημοσύνης» του έργου: «Εθνική Βάση Δεδομένων: Ολοκληρωμένο Πληροφοριακό Σύστημα Διαχείρισης Κινδύνων και Πρόληψης»)</t>
  </si>
  <si>
    <t>Greek government company for "information society" projects in the public sector. Elbit and Cyber Ltd leaders of a consortium along with PWC.</t>
  </si>
  <si>
    <t>https://ted.europa.eu/en/notice/-/detail/00192754-2025</t>
  </si>
  <si>
    <t>CON117</t>
  </si>
  <si>
    <t>Consultancy Services - Proposal reviews and training in the field of EU's Framework Programs and the Research Council of Norway</t>
  </si>
  <si>
    <t>https://ted.europa.eu/en/notice/-/detail/00226989-2025</t>
  </si>
  <si>
    <t>CON118</t>
  </si>
  <si>
    <t>WSC/T/102/2024 - SUPPLIES - SUPPLY AND DELIVERY OF SEA WATER REVERSE OSMOSIS MEMBRANES TO THE WATER SERVICES CORPORATION</t>
  </si>
  <si>
    <t>https://ted.europa.eu/en/notice/-/detail/00227416-2025</t>
  </si>
  <si>
    <t>CON119</t>
  </si>
  <si>
    <t>Pełnienie nadzoru nad projektowaniem i realizacją Robót oraz zarządzanie Kontraktem pn.: „Projekt i budowa drogi ekspresowej S17 Piaski – Hrebenne” z podziałem na trzy części</t>
  </si>
  <si>
    <t>Supervision of motorway construction</t>
  </si>
  <si>
    <t>https://ted.europa.eu/en/notice/-/detail/00275233-2025</t>
  </si>
  <si>
    <t>CON120</t>
  </si>
  <si>
    <t>WSC/T/114/2024 - SUPPLIES - SUPPLY AND DELIVERY OF ULTRAFILTRATION MEMBRANES AND REVERSE OSMOSIS MEMBRANES FOR THE WATER SERVICES CORPORATION</t>
  </si>
  <si>
    <t xml:space="preserve">https://ted.europa.eu/en/notice/-/detail/396956-2022 </t>
  </si>
  <si>
    <t>CON121</t>
  </si>
  <si>
    <t>Not specified</t>
  </si>
  <si>
    <t>July 2022 modification to an October 2020 contract</t>
  </si>
  <si>
    <t xml:space="preserve">https://ted.europa.eu/en/notice/-/detail/091741-2022 </t>
  </si>
  <si>
    <t>CON122</t>
  </si>
  <si>
    <t>The Provision of Artificial Intelligence (AI) Software in Neuroscience for Stroke Decision Making Support</t>
  </si>
  <si>
    <t>GBP</t>
  </si>
  <si>
    <t>Israeli company is one amongst five winners, total value combined is £15 million</t>
  </si>
  <si>
    <t xml:space="preserve">https://ted.europa.eu/en/notice/-/detail/720576-2022 </t>
  </si>
  <si>
    <t>CON123</t>
  </si>
  <si>
    <t>Assistance technique au 2e Programme d’appui à la réforme de la justice (PARJ II) en République démocratique du Congo</t>
  </si>
  <si>
    <t>Israeli company is one amongst three winners, total combined value is €8,198,500</t>
  </si>
  <si>
    <t xml:space="preserve">https://ted.europa.eu/en/notice/-/detail/021371-2022 </t>
  </si>
  <si>
    <t>CON124</t>
  </si>
  <si>
    <t>Auftragsvergabe Patricia Cardet</t>
  </si>
  <si>
    <t xml:space="preserve">https://ted.europa.eu/en/notice/-/detail/021374-2022 </t>
  </si>
  <si>
    <t>CON125</t>
  </si>
  <si>
    <t xml:space="preserve">https://ted.europa.eu/en/notice/-/detail/094037-2022 </t>
  </si>
  <si>
    <t>CON126</t>
  </si>
  <si>
    <t>Доставка на екологични превозни средства и зарядни станции по 2 обособени позиции</t>
  </si>
  <si>
    <t>BGN</t>
  </si>
  <si>
    <t>Проект: "Екологично чист транспорт за Варна“ финансиран от Административен договор за предоставяне на безвъзмездна финансова помощ №BG16M1OP002-5.004-0008-С01</t>
  </si>
  <si>
    <t xml:space="preserve">https://ted.europa.eu/en/notice/-/detail/063038-2022 </t>
  </si>
  <si>
    <t>CON127</t>
  </si>
  <si>
    <t>POSIDON - POlluted SIte DecontaminatiON. Pre-commercial procurement (PCP) to buy R&amp;C services</t>
  </si>
  <si>
    <t>This procurement receives funding from the European Commission Horizon 2020 (Grant Agreement N.776838)</t>
  </si>
  <si>
    <t xml:space="preserve">https://ted.europa.eu/en/notice/-/detail/141906-2022 </t>
  </si>
  <si>
    <t>CON128</t>
  </si>
  <si>
    <t>Suministro de chalecos antibala internos para dotar al personal de diferentes Unidades de la Guardia Civil</t>
  </si>
  <si>
    <t>Bullet-proof vests for the police</t>
  </si>
  <si>
    <t xml:space="preserve">https://ted.europa.eu/en/notice/-/detail/142027-2022 </t>
  </si>
  <si>
    <t>CON129</t>
  </si>
  <si>
    <t xml:space="preserve">Procedura aperta, campionata e non, per la fornitura di materiale di vestiario, equipaggiamento speciale, armamento e narcotest per le esigenze della Polizia di Stato </t>
  </si>
  <si>
    <t xml:space="preserve">https://ted.europa.eu/en/notice/-/detail/175266-2022 </t>
  </si>
  <si>
    <t>CON130</t>
  </si>
  <si>
    <t xml:space="preserve">Innovation and Research Proposal Development Services </t>
  </si>
  <si>
    <t>Enspire Science Ltd was the winner of two different lots, worth €40,000 and €25,000</t>
  </si>
  <si>
    <t xml:space="preserve">https://ted.europa.eu/en/notice/-/detail/272852-2022 </t>
  </si>
  <si>
    <t>CON131</t>
  </si>
  <si>
    <t xml:space="preserve">Horizon Europe </t>
  </si>
  <si>
    <t xml:space="preserve">https://ted.europa.eu/en/notice/-/detail/568635-2022 </t>
  </si>
  <si>
    <t>CON132</t>
  </si>
  <si>
    <t xml:space="preserve">Procedura ristretta campionata e non per fornitura n. 54 caschi da volo, n. 100 fucili per tiratore scelto, n. 1400 giubbetti ant.le e n. 1500 metal detector manuali per esigenze Polizia di Stato </t>
  </si>
  <si>
    <t xml:space="preserve">https://ted.europa.eu/en/notice/-/detail/513583-2022 </t>
  </si>
  <si>
    <t>CON133</t>
  </si>
  <si>
    <t>Tulirelvade sihtimisseadmed ja vaatlusvahendid</t>
  </si>
  <si>
    <t xml:space="preserve">https://ted.europa.eu/en/notice/-/detail/581819-2022 </t>
  </si>
  <si>
    <t>CON134</t>
  </si>
  <si>
    <t>BZK - EA - International Travel</t>
  </si>
  <si>
    <t xml:space="preserve">https://ted.europa.eu/en/notice/-/detail/720605-2022 </t>
  </si>
  <si>
    <t>CON135</t>
  </si>
  <si>
    <t>Termosihikud, öövaatlusvahendid, -sihikud ja lisaseadmed</t>
  </si>
  <si>
    <t>Multiple contracts within a €90 million framework agreement, separate contract values are not stated. Troya Tech Defense won contract 11 and Meprolight contract 17.</t>
  </si>
  <si>
    <t xml:space="preserve">https://ted.europa.eu/en/notice/-/detail/696738-2022 </t>
  </si>
  <si>
    <t>CON136</t>
  </si>
  <si>
    <t xml:space="preserve">https://ted.europa.eu/en/notice/-/detail/717531-2022 </t>
  </si>
  <si>
    <t>CON137</t>
  </si>
  <si>
    <t>Auftragsvergabe RAICOL CRYSTALS LTD</t>
  </si>
  <si>
    <t xml:space="preserve">https://ted.europa.eu/en/notice/-/detail/121738-2023 </t>
  </si>
  <si>
    <t>CON138</t>
  </si>
  <si>
    <t xml:space="preserve">le Bourget Aéroport (ligne 17) </t>
  </si>
  <si>
    <t>One contractor amongst many (winner of Lot 28)</t>
  </si>
  <si>
    <t xml:space="preserve">https://ted.europa.eu/en/notice/-/detail/329334-2023 </t>
  </si>
  <si>
    <t>CON139</t>
  </si>
  <si>
    <t>Pełnienie nadzoru nad projektowaniem i realizacją Robót oraz zarządzanie Kontraktem pn.:</t>
  </si>
  <si>
    <t xml:space="preserve">https://ted.europa.eu/en/notice/-/detail/380869-2022 </t>
  </si>
  <si>
    <t>CON140</t>
  </si>
  <si>
    <t>Tarkvara tellimise leping (Software subscription agreement)</t>
  </si>
  <si>
    <t xml:space="preserve">Projekt "Rahvustrükise digitaalarhiivi arhiivitarkvara hankimine" nr. 2014-2020.12.03.19-0549 </t>
  </si>
  <si>
    <t>Modification of a contract originally signed on 30 September 2021</t>
  </si>
  <si>
    <t>https://ted.europa.eu/en/notice/-/detail/00207012-2024</t>
  </si>
  <si>
    <t>CON141</t>
  </si>
  <si>
    <t>Frame Agreement for the supply of Spike LR2 Anti-tank missile</t>
  </si>
  <si>
    <t>Uncompetitive award on the basis of defence and security policy.</t>
  </si>
  <si>
    <t>https://ted.europa.eu/en/notice/-/detail/00701733-2024</t>
  </si>
  <si>
    <t>CON142</t>
  </si>
  <si>
    <t>0331-ZB1-2024-LG Dringlichkeitsvergabe Unterziehschutzwesten (UZSW) 2024</t>
  </si>
  <si>
    <t>Contract for bullet-proof vests jointly signed by Messer Waffenhandel und Sicherheitsgesellschaft mbH and Unterauftragnehmer Marom Dolphin Ltd. Related notice: https://ted.europa.eu/en/notice/-/detail/00598683-2024</t>
  </si>
  <si>
    <t>https://ted.europa.eu/en/notice/-/detail/00277440-2025</t>
  </si>
  <si>
    <t>BEN001</t>
  </si>
  <si>
    <t>Abschluss einer nicht-exklusiven Rabattvereinbarung nach § 130a Abs. 8 SGB V zum Wirkstoff Tamsulosin + Solifenacin, ATC G04CA53 für die Zeit 01.05.2023 - 30.04.2025</t>
  </si>
  <si>
    <t>https://ted.europa.eu/en/notice/-/detail/00740006-2023</t>
  </si>
  <si>
    <t>BEN002</t>
  </si>
  <si>
    <t xml:space="preserve">Különböző tételes gyógyszerek 7 részben </t>
  </si>
  <si>
    <t>HUF</t>
  </si>
  <si>
    <t>LOT-0001, LOT-0004</t>
  </si>
  <si>
    <t>https://ted.europa.eu/en/notice/-/detail/00784819-2023</t>
  </si>
  <si>
    <t>BEN003</t>
  </si>
  <si>
    <t>Angiográfia egyéb eszközeinek beszerzése</t>
  </si>
  <si>
    <t>LOT-0005</t>
  </si>
  <si>
    <t>https://ted.europa.eu/en/notice/-/detail/00219302-2024</t>
  </si>
  <si>
    <t>BEN004</t>
  </si>
  <si>
    <t>Generika-Ersatzkassen 17</t>
  </si>
  <si>
    <t>LOT-0023, LOT-0070, LOT-0117</t>
  </si>
  <si>
    <t>BEN005</t>
  </si>
  <si>
    <t>BEN006</t>
  </si>
  <si>
    <t>One of five companies to win the contract jointly</t>
  </si>
  <si>
    <t>https://ted.europa.eu/en/notice/-/detail/00033113-2024</t>
  </si>
  <si>
    <t>BEN007</t>
  </si>
  <si>
    <t>Mantenimiento y Adquisición de Repuestos de los Repuestos de los Sistemas de Radioenlace</t>
  </si>
  <si>
    <t>https://ted.europa.eu/en/notice/-/detail/00123042-2024</t>
  </si>
  <si>
    <t>BEN008</t>
  </si>
  <si>
    <t>Tételes elszámolás alá eső 3 hatóanyag beszerzése</t>
  </si>
  <si>
    <t>https://ted.europa.eu/en/notice/-/detail/00157591-2024</t>
  </si>
  <si>
    <t>BEN009</t>
  </si>
  <si>
    <t>Aorta stent graftok és érprotézisek beszerzése</t>
  </si>
  <si>
    <t>LOT-0024, LOT-0026</t>
  </si>
  <si>
    <t>https://ted.europa.eu/en/notice/-/detail/00155643-2024</t>
  </si>
  <si>
    <t>BEN010</t>
  </si>
  <si>
    <t>Gyógyszerek beszerzése</t>
  </si>
  <si>
    <t>https://ted.europa.eu/en/notice/-/detail/00146540-2024</t>
  </si>
  <si>
    <t>BEN011</t>
  </si>
  <si>
    <t>Bau von Quantenprozessoren auf Basis von Festkörperspins</t>
  </si>
  <si>
    <t>https://ted.europa.eu/en/notice/-/detail/00197299-2024</t>
  </si>
  <si>
    <t>BEN012</t>
  </si>
  <si>
    <t>Hepatitis-c kezelésére szolgáló készítmények</t>
  </si>
  <si>
    <t>https://ted.europa.eu/en/notice/-/detail/00233073-2024</t>
  </si>
  <si>
    <t>BEN013</t>
  </si>
  <si>
    <t>Közforgalmú patika termékbeszerzése / 2023.</t>
  </si>
  <si>
    <t>https://ted.europa.eu/en/notice/-/detail/00239563-2025</t>
  </si>
  <si>
    <t>BEN014</t>
  </si>
  <si>
    <t>Suministro de material de protección personal para Unidades Operativas de la Guardia Civil.</t>
  </si>
  <si>
    <t>Protective equipment for Guardia Civil</t>
  </si>
  <si>
    <t>https://ted.europa.eu/en/notice/-/detail/00358778-2024</t>
  </si>
  <si>
    <t>BEN015</t>
  </si>
  <si>
    <t>Abschluss von Rabattverträgen gemäß § 130a Abs. 8 SGB V für Arzneimittel im generischen Markt</t>
  </si>
  <si>
    <t>Multiple lots divided between multiple companies, three of which are have Israeli citizens listed as beneficial owners</t>
  </si>
  <si>
    <t>https://ted.europa.eu/en/notice/-/detail/00303153-2024</t>
  </si>
  <si>
    <t>BEN016</t>
  </si>
  <si>
    <t>„Kontrasztanyagok beszerzése”</t>
  </si>
  <si>
    <t>LOT-0003, LOT-0004, LOT-0005, LOT-0007, LOT-0008, LOT-0009, LOT-0010, LOT-0011</t>
  </si>
  <si>
    <t>https://ted.europa.eu/en/notice/-/detail/00286931-2024</t>
  </si>
  <si>
    <t>BEN017</t>
  </si>
  <si>
    <t>Vényforgalmú patika</t>
  </si>
  <si>
    <t>One of eight companies to win the contract jointly</t>
  </si>
  <si>
    <t>https://ted.europa.eu/en/notice/-/detail/00297777-2024</t>
  </si>
  <si>
    <t>BEN018</t>
  </si>
  <si>
    <t>Kontrasztanyag (gyógyszer) beszerzése - 2023</t>
  </si>
  <si>
    <t>LOT-0002, LOT-0003, LOT-0004, LOT-0005, LOT-0006</t>
  </si>
  <si>
    <t>https://ted.europa.eu/en/notice/-/detail/00294235-2024</t>
  </si>
  <si>
    <t>BEN019</t>
  </si>
  <si>
    <t>BSZMK PD anyagainak beszerzése két részben</t>
  </si>
  <si>
    <t>LOT-0001, LOT-0002, one company amongst several that won the contracts</t>
  </si>
  <si>
    <t>https://ted.europa.eu/en/notice/-/detail/00317207-2024</t>
  </si>
  <si>
    <t>BEN020</t>
  </si>
  <si>
    <t>Tételes elszámolás alá eső 8 új hatóanyag</t>
  </si>
  <si>
    <t>LOT-0005, LOT-0008</t>
  </si>
  <si>
    <t>https://ted.europa.eu/en/notice/-/detail/00422422-2024</t>
  </si>
  <si>
    <t>BEN021</t>
  </si>
  <si>
    <t>Intézményi gyógyszerbeszerzés 3 ajánlati r.</t>
  </si>
  <si>
    <t>https://ted.europa.eu/en/notice/-/detail/00345982-2024</t>
  </si>
  <si>
    <t>BEN022</t>
  </si>
  <si>
    <t>FMSZGYK - Filter-DBR 1. lehívás</t>
  </si>
  <si>
    <t>https://ted.europa.eu/en/notice/-/detail/00361377-2024</t>
  </si>
  <si>
    <t>BEN023</t>
  </si>
  <si>
    <t>DEK-1349 20 db fogászati kezelőegység beszerzése</t>
  </si>
  <si>
    <t>https://ted.europa.eu/en/notice/-/detail/00468777-2024</t>
  </si>
  <si>
    <t>BEN024</t>
  </si>
  <si>
    <t>Tételes elszámolású immunglobulin HA beszerzése</t>
  </si>
  <si>
    <t>https://ted.europa.eu/en/notice/-/detail/00470633-2024</t>
  </si>
  <si>
    <t>BEN025</t>
  </si>
  <si>
    <t>Varrógépek és tárak beszerzése</t>
  </si>
  <si>
    <t>https://ted.europa.eu/en/notice/-/detail/00529356-2024</t>
  </si>
  <si>
    <t>BEN026</t>
  </si>
  <si>
    <t>"Varróanyagok beszerzése"</t>
  </si>
  <si>
    <t>LOT-0002, LOT-0005, LOT-0007, LOT-0009, LOT-0011, LOT-0015, LOT-0016, LOT-0018, LOT-0019, LOT-0022, LOT-0023, LOT-0027, LOT-0036, LOT-0038</t>
  </si>
  <si>
    <t>BEN027</t>
  </si>
  <si>
    <t>https://ted.europa.eu/en/notice/-/detail/00542549-2024</t>
  </si>
  <si>
    <t>BEN028</t>
  </si>
  <si>
    <t>Fogászati kezelőegységek és kiszolgáló gépészet</t>
  </si>
  <si>
    <t>LOT-0001, LOT-0002</t>
  </si>
  <si>
    <t>BEN029</t>
  </si>
  <si>
    <t>https://ted.europa.eu/en/notice/-/detail/00701662-2024</t>
  </si>
  <si>
    <t>BEN030</t>
  </si>
  <si>
    <t>DEK-1271 DBR felállítása gyógyszerbeszerzéshez</t>
  </si>
  <si>
    <t>https://ted.europa.eu/en/notice/-/detail/00590798-2024</t>
  </si>
  <si>
    <t>BEN031</t>
  </si>
  <si>
    <t>Radiológiai intervenciós eszközök beszerzése</t>
  </si>
  <si>
    <t>https://ted.europa.eu/en/notice/-/detail/00579126-2024</t>
  </si>
  <si>
    <t>BEN032</t>
  </si>
  <si>
    <t>Civan Laser - PR752502-2140-W</t>
  </si>
  <si>
    <t>https://ted.europa.eu/en/notice/-/detail/00641131-2024</t>
  </si>
  <si>
    <t>BEN033</t>
  </si>
  <si>
    <t>Gyógyszerek vényforgalmú gyógyszertárak részére</t>
  </si>
  <si>
    <t>One of multiple companies to win three different lots</t>
  </si>
  <si>
    <t>https://ted.europa.eu/en/notice/-/detail/00665679-2024</t>
  </si>
  <si>
    <t>BEN034</t>
  </si>
  <si>
    <t>Hematológiai megbetegedésekre 4 tételes hatóanyag</t>
  </si>
  <si>
    <t>https://ted.europa.eu/en/notice/-/detail/00670616-2024</t>
  </si>
  <si>
    <t>BEN035</t>
  </si>
  <si>
    <t>Tételes, gyulladásos hatóanyagok és alektinib</t>
  </si>
  <si>
    <t>https://ted.europa.eu/en/notice/-/detail/00683331-2024</t>
  </si>
  <si>
    <t>BEN036</t>
  </si>
  <si>
    <t>Zárt rendszerű gyógyszerátviteli eszközök (CSTD)</t>
  </si>
  <si>
    <t>https://ted.europa.eu/en/notice/-/detail/00701936-2024</t>
  </si>
  <si>
    <t>BEN037</t>
  </si>
  <si>
    <t>Orvostechnikai eszközök beszerzése 4 részben</t>
  </si>
  <si>
    <t>https://ted.europa.eu/en/notice/-/detail/00741782-2024</t>
  </si>
  <si>
    <t>BEN038</t>
  </si>
  <si>
    <t>Fogászati szimulátorok és kiegészítő eszközök</t>
  </si>
  <si>
    <t>LOT-0001, LOT-0002, LOT-0003</t>
  </si>
  <si>
    <t>https://ted.europa.eu/en/notice/-/detail/00029507-2025</t>
  </si>
  <si>
    <t>BEN039</t>
  </si>
  <si>
    <t>Haemodinamikai eszközök szállítása I.</t>
  </si>
  <si>
    <t>https://ted.europa.eu/en/notice/-/detail/00728731-2024</t>
  </si>
  <si>
    <t>BEN040</t>
  </si>
  <si>
    <t>Contratacion del suministro de caudalímetros (con instalación y/o puesta en marcha) para la obra de mejora en los canales principales de riego del Sistema de Explotación Guadalhorce-Limonero (Málaga), cofinanciado con el Fondo Europeo Agrario de Desarrollo Rural (FEADER)</t>
  </si>
  <si>
    <t>https://ted.europa.eu/en/notice/-/detail/00010300-2025</t>
  </si>
  <si>
    <t>BEN041</t>
  </si>
  <si>
    <t>Sebészeti varrógépek, tárak, véredényforrasztók</t>
  </si>
  <si>
    <t>https://ted.europa.eu/en/notice/-/detail/00066950-2025</t>
  </si>
  <si>
    <t>BEN042</t>
  </si>
  <si>
    <t>Conclusión de Acuerdo Marco Para El Suministro de Ventosas Durante El Periodo 2024 – 2027, Para Los Encargos Vinculados al Plan De Recuperacion, Transformacion y Resiliencia (PRTR), y Resto de Encargos</t>
  </si>
  <si>
    <t>LOT-0002</t>
  </si>
  <si>
    <t>https://ted.europa.eu/en/notice/-/detail/00079388-2025</t>
  </si>
  <si>
    <t>BEN043</t>
  </si>
  <si>
    <t>Multiple lots</t>
  </si>
  <si>
    <t>https://ted.europa.eu/en/notice/-/detail/00004346-2025</t>
  </si>
  <si>
    <t>BEN044</t>
  </si>
  <si>
    <t>Inkontinenciai termékek beszerzése</t>
  </si>
  <si>
    <t>LOT-0001, LOT-0002, LOT-0003, LOT-0004, LOT-0005, LOT-0007</t>
  </si>
  <si>
    <t>https://ted.europa.eu/en/notice/-/detail/00002597-2025</t>
  </si>
  <si>
    <t>BEN045</t>
  </si>
  <si>
    <t>Közforgalmú gyógyszertár termékbeszerzése</t>
  </si>
  <si>
    <t>https://ted.europa.eu/en/notice/-/detail/00049601-2025</t>
  </si>
  <si>
    <t>BEN046</t>
  </si>
  <si>
    <t>https://ted.europa.eu/en/notice/-/detail/00004318-2025</t>
  </si>
  <si>
    <t>BEN047</t>
  </si>
  <si>
    <t>Magnetresonanztomographie-geführter fokussierter Ultraschall</t>
  </si>
  <si>
    <t>Notice publication date, not contract signature date.</t>
  </si>
  <si>
    <t>https://ted.europa.eu/en/notice/-/detail/00041256-2025</t>
  </si>
  <si>
    <t>BEN048</t>
  </si>
  <si>
    <t>Ersatzkassen-Generika Nr. 22 (Bekanntmachung vergebener Aufträge)</t>
  </si>
  <si>
    <t>https://ted.europa.eu/en/notice/-/detail/00122805-2025</t>
  </si>
  <si>
    <t>BEN049</t>
  </si>
  <si>
    <t>Egyedi import gyógyszerek beszerzése 2024</t>
  </si>
  <si>
    <t>LOT-0010, LOT-0034</t>
  </si>
  <si>
    <t>https://ted.europa.eu/en/notice/-/detail/00136207-2025</t>
  </si>
  <si>
    <t>BEN050</t>
  </si>
  <si>
    <t>Különféle fogyóanyagok beszerzése 2024</t>
  </si>
  <si>
    <t>LOT-0015, LOT-0017, LOT-0018</t>
  </si>
  <si>
    <t>https://ted.europa.eu/en/notice/-/detail/00221805-2025</t>
  </si>
  <si>
    <t>BEN051</t>
  </si>
  <si>
    <t>Abschluss einer nicht-exklusiven Rabattvereinbarung nach § 130a Abs. 8 SGB V zum Wirkstoff Ranolazin, (OBG) ATC</t>
  </si>
  <si>
    <t>https://ted.europa.eu/en/notice/-/detail/00233208-2025</t>
  </si>
  <si>
    <t>BEN052</t>
  </si>
  <si>
    <t>Sebészeti varróanyagok beszerzése 9részben</t>
  </si>
  <si>
    <t>LOT-004, LOT-008</t>
  </si>
  <si>
    <t>https://ted.europa.eu/en/notice/-/detail/00217957-2025</t>
  </si>
  <si>
    <t>BEN053</t>
  </si>
  <si>
    <t>Fekvőbeteg gyógyszerek és alapanyagok beszerzése</t>
  </si>
  <si>
    <t>https://ted.europa.eu/en/notice/-/detail/00312296-2025</t>
  </si>
  <si>
    <t>BEN054</t>
  </si>
  <si>
    <t>Tételes elszámolású - IMMUNOONKOLÓGIA 2025.</t>
  </si>
  <si>
    <t>LOT-0003, LOT-0004</t>
  </si>
  <si>
    <t>https://ted.europa.eu/en/notice/-/detail/00343448-2025</t>
  </si>
  <si>
    <t>BEN055</t>
  </si>
  <si>
    <t>Contratación del suministro en obra de válvulas hidráulicas con solenoide y funciones de reducción de presión y limitación de caudal, para el proyecto "Mejora del sistema de regadío en la comarca de A Limia (Ourense)", en el marco del Plan de Recuperación, Transformación y Resiliencia financiado por la Unión Europea, NEXTGENERATIONEU</t>
  </si>
  <si>
    <t>https://ted.europa.eu/en/notice/-/detail/00137059-2025</t>
  </si>
  <si>
    <t>BEN056</t>
  </si>
  <si>
    <t>Abschluss einer nicht-exklusiven Rabattvereinbarung nach § 130a Abs. 8 SGB V zum Wirkstoff Telmisartan + Amlodipin, ATC C09DB04 für die Zeit 01.03.2023 - 28.02.2025</t>
  </si>
  <si>
    <t>Winner chosen date, not contract signature date</t>
  </si>
  <si>
    <t>https://ted.europa.eu/en/notice/-/detail/00173518-2025</t>
  </si>
  <si>
    <t>BEN057</t>
  </si>
  <si>
    <t>BLB NRW Münster / Hochschule Münster - Ersatzneubau IG 1 / Heliumrückgewinnung + Gaswarnanlagen</t>
  </si>
  <si>
    <t>Notice publication date, not contract signature date</t>
  </si>
  <si>
    <t>https://ted.europa.eu/en/notice/-/detail/00219349-2025</t>
  </si>
  <si>
    <t>BEN058</t>
  </si>
  <si>
    <t>Abschluss einer nicht-exklusiven Rabattvereinbarung nach § 130a Abs. 8 SGB V zum Wirkstoff Sapropterin, ATC A16AX07,</t>
  </si>
  <si>
    <t>https://ted.europa.eu/en/notice/-/detail/00220584-2025</t>
  </si>
  <si>
    <t>BEN059</t>
  </si>
  <si>
    <t>Abschluss einer nicht-exklusiven Rabattvereinbarung nach § 130a Abs. 8 SGB V zum Wirkstoff Dabigatran, ATC B01AE07 für</t>
  </si>
  <si>
    <t>https://ted.europa.eu/en/notice/-/detail/00127121-2025</t>
  </si>
  <si>
    <t>ORI001</t>
  </si>
  <si>
    <t>DOBAVA VODOVODNEGA IN KANALIZACIJSKEGA MATERIALA ZA OBDOBJE DVEH (2) LET</t>
  </si>
  <si>
    <t>https://ted.europa.eu/en/notice/-/detail/00272045-2025</t>
  </si>
  <si>
    <t>ORI002</t>
  </si>
  <si>
    <t>Hálózati anyagok beszerzése 1. termékcsoport</t>
  </si>
  <si>
    <t>https://ted.europa.eu/en/notice/-/detail/00219586-2025</t>
  </si>
  <si>
    <t>ORI003</t>
  </si>
  <si>
    <t>Csőtörés javító idomok DN 150-600 mm átmérő között</t>
  </si>
  <si>
    <t>https://ted.europa.eu/en/notice/-/detail/00337150-2025</t>
  </si>
  <si>
    <t>ORI004</t>
  </si>
  <si>
    <t>https://ted.europa.eu/en/notice/-/detail/00302027-2025</t>
  </si>
  <si>
    <t>ORI005</t>
  </si>
  <si>
    <t>Univerzális kötőidomok DN 50-200 mm átmérő között</t>
  </si>
  <si>
    <t>https://ted.europa.eu/en/notice/-/detail/00349168-2025</t>
  </si>
  <si>
    <t>ORI006</t>
  </si>
  <si>
    <t>TOTAL</t>
  </si>
  <si>
    <t xml:space="preserve"> </t>
  </si>
  <si>
    <t>Company</t>
  </si>
  <si>
    <t>Other notes</t>
  </si>
  <si>
    <t>Other other notes</t>
  </si>
  <si>
    <t xml:space="preserve">https://ted.europa.eu/en/notice/-/detail/623507-2022 </t>
  </si>
  <si>
    <t>Air transport services</t>
  </si>
  <si>
    <t>Servicii de transport aerian necesare insotirii cetatenilor extradati</t>
  </si>
  <si>
    <t>ROUND THE WORLD TRAVEL S.R.L.</t>
  </si>
  <si>
    <t>INSPECTORATUL GENERAL AL POLITIEI ROMANE</t>
  </si>
  <si>
    <t xml:space="preserve">https://ted.europa.eu/en/notice/-/detail/685103-2022 </t>
  </si>
  <si>
    <t xml:space="preserve">Contract de servicii transport aerian necesare insotirii cetatenilor extradati </t>
  </si>
  <si>
    <t>ROUND THE WORLD TRAVEL</t>
  </si>
  <si>
    <t xml:space="preserve">INSPECTORATUL GENERAL AL POLITIEI ROMANE </t>
  </si>
  <si>
    <t xml:space="preserve">https://ted.europa.eu/en/notice/-/detail/113831-2023 </t>
  </si>
  <si>
    <t xml:space="preserve">https://ted.europa.eu/en/notice/-/detail/190576-2023 </t>
  </si>
  <si>
    <t xml:space="preserve">https://ted.europa.eu/en/notice/-/detail/209831-2023 </t>
  </si>
  <si>
    <t xml:space="preserve">https://ted.europa.eu/en/notice/-/detail/221704-2023 </t>
  </si>
  <si>
    <t xml:space="preserve">https://ted.europa.eu/en/notice/-/detail/022781-2022 </t>
  </si>
  <si>
    <t>Cable broadcasting lines</t>
  </si>
  <si>
    <t>Servizio di collegamento Dati tra la sede di Roma e le sedi Rai di Mosca e Gerusalemme</t>
  </si>
  <si>
    <t>Irideos S.p.A</t>
  </si>
  <si>
    <t>RAI - Radiotelevisione Italiana</t>
  </si>
  <si>
    <t xml:space="preserve">https://ted.europa.eu/en/notice/-/detail/234419-2022 </t>
  </si>
  <si>
    <t>Damage or loss insurance services</t>
  </si>
  <si>
    <t>Not mentioned</t>
  </si>
  <si>
    <t xml:space="preserve">EDF Renouvelables SA </t>
  </si>
  <si>
    <t xml:space="preserve">https://ted.europa.eu/en/notice/-/detail/221962-2022 </t>
  </si>
  <si>
    <t>Public relations services</t>
  </si>
  <si>
    <t>Tikslinių rinkų žiniasklaidos analizės ir žiniasklaidos atstovų atranka pažintiniams turams</t>
  </si>
  <si>
    <t>MB Blue Oceans PR</t>
  </si>
  <si>
    <t xml:space="preserve">https://ted.europa.eu/en/notice/-/detail/627651-2022 </t>
  </si>
  <si>
    <t>Consulting services for water-supply and waste consultancy</t>
  </si>
  <si>
    <t>TECHNICAL ASSISTANCE TO REHABILITATE THE WEST BANK WATER DEPARTMENT AND ESTABLISH THE NATIONAL WATER COMPANY</t>
  </si>
  <si>
    <t>Israel - palestinian territories</t>
  </si>
  <si>
    <t>NIRAS AS - denmark</t>
  </si>
  <si>
    <t xml:space="preserve">European Union, represented by the European Commission, on behalf of and for the account of Palestine </t>
  </si>
  <si>
    <t xml:space="preserve">https://ted.europa.eu/en/notice/-/detail/097616-2023 </t>
  </si>
  <si>
    <t>Scheduled air transport services</t>
  </si>
  <si>
    <t>Framework Agreement - Air Journeys (2023)</t>
  </si>
  <si>
    <t>Norwegian Danmark, Filial af Norwegian Air Shuttle ASA, Norge</t>
  </si>
  <si>
    <t>Staten og Kommunernes Indkøbsservice A/S</t>
  </si>
  <si>
    <t xml:space="preserve">https://ted.europa.eu/en/notice/-/detail/033181-2023 </t>
  </si>
  <si>
    <t>Other community, social and personal services</t>
  </si>
  <si>
    <t>Med Dialogue for Rights and Equality II - Civil society facility South</t>
  </si>
  <si>
    <t>DAI Global Belgium SRL</t>
  </si>
  <si>
    <t>European Union, represented by the European Commission</t>
  </si>
  <si>
    <t xml:space="preserve">https://ted.europa.eu/en/notice/-/detail/065142-2023 </t>
  </si>
  <si>
    <t xml:space="preserve">https://ted.europa.eu/en/notice/-/detail/034162-2023 </t>
  </si>
  <si>
    <t>Other sources of energy supplies and distribution</t>
  </si>
  <si>
    <t>Support to Green Electrons and Molecules' (GEM) development in the Southern Neighbourhood</t>
  </si>
  <si>
    <t>Deutsche Gesellschaft für Internationale Zusammenarbeit (GIZ) Gm</t>
  </si>
  <si>
    <t xml:space="preserve">https://ted.europa.eu/en/notice/-/detail/065669-2023 </t>
  </si>
  <si>
    <t xml:space="preserve">https://ted.europa.eu/en/notice/-/detail/283510-2023 </t>
  </si>
  <si>
    <t>ADORD CADRU DE SERVICII DE TRANSPORT AERIAN EXTRADATI</t>
  </si>
  <si>
    <t>OLIMPIC INTERNATIONAL TURISM</t>
  </si>
  <si>
    <t xml:space="preserve">https://ted.europa.eu/en/notice/-/detail/300346-2023 </t>
  </si>
  <si>
    <t xml:space="preserve">https://ted.europa.eu/en/notice/-/detail/341002-2023 </t>
  </si>
  <si>
    <t xml:space="preserve">https://ted.europa.eu/en/notice/-/detail/355522-2023 </t>
  </si>
  <si>
    <t xml:space="preserve">https://ted.europa.eu/en/notice/-/detail/388866-2023 </t>
  </si>
  <si>
    <t xml:space="preserve">https://ted.europa.eu/en/notice/-/detail/423514-2023 </t>
  </si>
  <si>
    <t xml:space="preserve">ADORD CADRU DE SERVICII DE TRANSPORT AERIAN EXTRADATI </t>
  </si>
  <si>
    <t xml:space="preserve">https://ted.europa.eu/en/notice/-/detail/449643-2023 </t>
  </si>
  <si>
    <t xml:space="preserve">https://ted.europa.eu/en/notice/-/detail/530151-2023 </t>
  </si>
  <si>
    <t xml:space="preserve">https://ted.europa.eu/en/notice/-/detail/533654-2023 </t>
  </si>
  <si>
    <t xml:space="preserve">https://ted.europa.eu/en/notice/-/detail/581636-2023 </t>
  </si>
  <si>
    <t xml:space="preserve">https://ted.europa.eu/en/notice/-/detail/175331-2023 </t>
  </si>
  <si>
    <t xml:space="preserve">https://ted.europa.eu/en/notice/-/detail/256524-2023 </t>
  </si>
  <si>
    <t xml:space="preserve">https://ted.europa.eu/en/notice/-/detail/297985-2023 </t>
  </si>
  <si>
    <t>Legal advisory services</t>
  </si>
  <si>
    <t>External Ethics Advisor in the context of EU funded collaborative projects</t>
  </si>
  <si>
    <t>A.Fanos &amp; Partners Law Office</t>
  </si>
  <si>
    <t>INLECOM INNOVATION AMKE</t>
  </si>
  <si>
    <t xml:space="preserve">https://ted.europa.eu/en/notice/-/detail/269916-2023 </t>
  </si>
  <si>
    <t xml:space="preserve"> Facility related sanitation services</t>
  </si>
  <si>
    <t>Reinigung/Desinfektion der raumlufttechnischen Anlagen in der Deutschen Botschaft Tel Aviv</t>
  </si>
  <si>
    <t>NIEDERBERGER Berlin GmbH &amp; Co. KG</t>
  </si>
  <si>
    <t>Bundesamt für Auswärtige Angelegenheiten</t>
  </si>
  <si>
    <t xml:space="preserve">https://ted.europa.eu/en/notice/-/detail/564280-2023 </t>
  </si>
  <si>
    <t>Research and experimental development services</t>
  </si>
  <si>
    <t xml:space="preserve">Pre-commercial Procurement (PCP) to buy R&amp;D (research and development) services for Breakthrough Solutions for 100% Renewable Energy Supply in Buildings </t>
  </si>
  <si>
    <t>R2M Solution Spain SL and others</t>
  </si>
  <si>
    <t>Energy agency of Savinjska, Šaleška and Koroška region (KSSENA) / Àrea Metropolitana de Barcelona /Stadt Nürnberg – Hochbauamt, Kommunales Energiemanagement und Bauphysik/Energaia – Energy Agency South of the Porto Metropolitan Area/Municipality of Eilat/Istanbul Metropolitan Municipality</t>
  </si>
  <si>
    <t xml:space="preserve">https://ted.europa.eu/en/notice/-/detail/130696-2022 </t>
  </si>
  <si>
    <t>Change</t>
  </si>
  <si>
    <t xml:space="preserve">N/A </t>
  </si>
  <si>
    <t xml:space="preserve">https://ted.europa.eu/en/notice/-/detail/271114-2022 </t>
  </si>
  <si>
    <t>Energy agency of Savinjska, Šaleška and Koroška region (KSSENA) + Municipality of Elliat ..others</t>
  </si>
  <si>
    <t xml:space="preserve">This procurement receives funding from the European Union’s Horizon 2020 Research and Innovation Programme, under Grant Agreement No 963648- procuRE (https://procure-pcp.eu). The EU has given a grant for this procurement but is not participating as a contracting authority in the procurement. </t>
  </si>
  <si>
    <t xml:space="preserve">Lowest offer: 95 210,00 EUR / Highest offer: 187 577,00 EUR taken into consideration </t>
  </si>
  <si>
    <t>the offer values are repeated across all the contractors with so specific division also other Benficiary than Israel</t>
  </si>
  <si>
    <t xml:space="preserve">https://ted.europa.eu/en/notice/-/detail/469705-2022 </t>
  </si>
  <si>
    <t>Energy agency of Savinjska, Šaleška and Koroška region (KSSENA)</t>
  </si>
  <si>
    <t>also by Municipality of Eilat</t>
  </si>
  <si>
    <t xml:space="preserve">https://ted.europa.eu/en/notice/-/detail/355215-2022 </t>
  </si>
  <si>
    <t>Business services: law, marketing, consulting, recruitment, printing and security</t>
  </si>
  <si>
    <t>Ενέργειες Ενημέρωσης και προώθησης για το ρύζι στην Ιορδανία, το Ηνωμένο Βασίλειο, το Ισραήλ και τα Ηνωμένα Αραβικά Εμιράτα</t>
  </si>
  <si>
    <t>NOVACERT ΕΠΕ</t>
  </si>
  <si>
    <t>Αγροτική Εταιρική Σύμπραξη Θεσσαλονίκης Α.Ε</t>
  </si>
  <si>
    <t>Το έργο θα υλοποιηθεί στο πλαίσιο του Κανονισμού (ΕΕ) αριθ. 1144/2014 του Ευρωπαϊκού Κοινοβουλίου και του Συμβουλίου, του Εκτελεστικού Κανονισμού (ΕΕ) 2015/1831 της Επιτροπής και του Κατ’ Εξουσιοδότηση Κανονισμού (ΕΚ) 2015/1829 της Επιτροπής.</t>
  </si>
  <si>
    <t xml:space="preserve">place of performnace Israel and the note spoecifies that " At the headquarters of the Contractor of the Contracting Authority and in the countries where the actions are implemented, as described in detail in the tender document." </t>
  </si>
  <si>
    <t>used DeepL to translate note</t>
  </si>
  <si>
    <t>Currency name</t>
  </si>
  <si>
    <t>Code</t>
  </si>
  <si>
    <t>1 to EUR</t>
  </si>
  <si>
    <t>EUR to 1</t>
  </si>
  <si>
    <t>Source and date added</t>
  </si>
  <si>
    <t>Danish Krone</t>
  </si>
  <si>
    <t>Swedish Kron</t>
  </si>
  <si>
    <t>Romanian Leu</t>
  </si>
  <si>
    <t>Polish Zloty</t>
  </si>
  <si>
    <t>Norweigan Krone</t>
  </si>
  <si>
    <t>New Israeli Shekel</t>
  </si>
  <si>
    <t>Hungarian Forint</t>
  </si>
  <si>
    <t>US Dollar</t>
  </si>
  <si>
    <t xml:space="preserve">Euro </t>
  </si>
  <si>
    <t>Pound sterling (GBP)</t>
  </si>
  <si>
    <t>Swiss franc</t>
  </si>
  <si>
    <t>CHF</t>
  </si>
  <si>
    <t>Bulgarian lev</t>
  </si>
  <si>
    <t>Czech koruna</t>
  </si>
  <si>
    <t>CZK</t>
  </si>
  <si>
    <t>Croatian kuna</t>
  </si>
  <si>
    <t>CROATIA CHANGE</t>
  </si>
  <si>
    <t>The data included here concerns notices of results and award announcements. These are notices that indicate who won a particular contract, and the value of the contract.</t>
  </si>
  <si>
    <t>There are 13 contracts covered by those results from prior to January 2022 (from July 2020-December 2021) which have been included in this dataset. This is because the publication date of a contract and date the contract was concluded may not be the same.</t>
  </si>
  <si>
    <t>It is not a comprehensive set of data and does not claim to be. Notices containing the term "ISR" (the country code for Israel) were scraped from ted.europa.eu, and then processed manually to remove irrelevant notices. There are relevant notices which this process will likely have missed. These might concern, for example, subsidiaries of Israeli companies that do not list their beneficial owner in TED. There are also likely contracts that are not publicly listed due to national security, military or other exemptions.</t>
  </si>
  <si>
    <t>Contracts sometimes have multiple “lots”, i.e. sub-Contracts within a larger contract. Where possible, The lots won by Israeli companies and their specific value has been included, but this is not always listed in the published notices. Some results show only the total, which may be split between multiple lots with multiple different companies winning them.</t>
  </si>
  <si>
    <t>The original currency value of each contract has been included in this spreadsheet, but has been converted into EUR using the rate as of 28 November 2025, according to InforEur: https://ec.europa.eu/info/funding-tenders/procedures-guidelines-tenders/information-contractors-and-beneficiaries/exchange-rate-inforeuro_en</t>
  </si>
  <si>
    <t>November 2019-July 2025 (scraped from notices published between January 2022-July 2025)</t>
  </si>
  <si>
    <t>November 2019-July 2025</t>
  </si>
  <si>
    <t>January 2022-July 2025</t>
  </si>
  <si>
    <t>A company has been included in this dataset if it is listed in the EU's Tenders Electronic Daily (TED) database as being registered in Israeli, having an Israeli beneficial owner, or of "Israeli origin" (a term used in TED).</t>
  </si>
  <si>
    <t>This is a dataset on contracts between European public institutions and Israeli companies, or companies with an Israeli beneficial owner. It contains key figures drawn from the dataset as well as information on buyers, categories of goods and services, contractors and countries in which purchasing institutions are based.</t>
  </si>
  <si>
    <t>A separate spreadsheet that provides individual worksheets organised by purchasing country is available at:
https://statewatch.org/news/2026/june/european-taxpayers-handing-billions-of-euros-to-israeli-companies/</t>
  </si>
  <si>
    <t>Contracts between European public institutions and Israeli companies, January 2022-July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</si>
</sst>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quot;£&quot;* #,##0.00_-;\-&quot;£&quot;* #,##0.00_-;_-&quot;£&quot;* &quot;-&quot;??_-;_-@_-"/>
    <numFmt numFmtId="43" formatCode="_-* #,##0.00_-;\-* #,##0.00_-;_-* &quot;-&quot;??_-;_-@_-"/>
    <numFmt numFmtId="164" formatCode="_(* #,##0.00_);_(* \(#,##0.00\);_(* &quot;-&quot;??_);_(@_)"/>
    <numFmt numFmtId="165" formatCode="_-[$€-2]\ * #,##0.00_-;\-[$€-2]\ * #,##0.00_-;_-[$€-2]\ * &quot;-&quot;??_-;_-@_-"/>
    <numFmt numFmtId="166" formatCode="[$€-2]\ #,##0;[Red]\-[$€-2]\ #,##0"/>
    <numFmt numFmtId="167" formatCode="_-[$€-2]\ * #,##0_-;\-[$€-2]\ * #,##0_-;_-[$€-2]\ * &quot;-&quot;??_-;_-@_-"/>
    <numFmt numFmtId="168" formatCode="[$-F800]dddd\,\ mmmm\ dd\,\ yyyy"/>
    <numFmt numFmtId="169" formatCode="_-[$$-409]* #,##0.00_ ;_-[$$-409]* \-#,##0.00\ ;_-[$$-409]* &quot;-&quot;??_ ;_-@_ "/>
    <numFmt numFmtId="170" formatCode="_(* #,##0.00000_);_(* \(#,##0.00000\);_(* &quot;-&quot;?????_);_(@_)"/>
  </numFmts>
  <fonts count="20" x14ac:knownFonts="1">
    <font>
      <sz val="11"/>
      <color theme="1"/>
      <name val="Calibri"/>
      <scheme val="minor"/>
    </font>
    <font>
      <u/>
      <sz val="11"/>
      <color theme="10"/>
      <name val="Calibri"/>
      <family val="2"/>
      <scheme val="minor"/>
    </font>
    <font>
      <sz val="11"/>
      <color theme="1"/>
      <name val="Arial"/>
      <family val="2"/>
    </font>
    <font>
      <b/>
      <sz val="14"/>
      <color theme="1"/>
      <name val="Arial"/>
      <family val="2"/>
    </font>
    <font>
      <b/>
      <sz val="11"/>
      <color theme="1"/>
      <name val="Arial"/>
      <family val="2"/>
    </font>
    <font>
      <sz val="11"/>
      <name val="Arial"/>
      <family val="2"/>
    </font>
    <font>
      <b/>
      <sz val="11"/>
      <color theme="1"/>
      <name val="Calibri"/>
      <family val="2"/>
      <scheme val="minor"/>
    </font>
    <font>
      <sz val="11"/>
      <color theme="0"/>
      <name val="Arial"/>
      <family val="2"/>
    </font>
    <font>
      <b/>
      <sz val="11"/>
      <color theme="0"/>
      <name val="Arial"/>
      <family val="2"/>
    </font>
    <font>
      <u/>
      <sz val="11"/>
      <color theme="10"/>
      <name val="Arial"/>
      <family val="2"/>
    </font>
    <font>
      <sz val="11"/>
      <color indexed="2"/>
      <name val="Arial"/>
      <family val="2"/>
    </font>
    <font>
      <u/>
      <sz val="11"/>
      <name val="Arial"/>
      <family val="2"/>
    </font>
    <font>
      <u/>
      <sz val="11"/>
      <color theme="1"/>
      <name val="Arial"/>
      <family val="2"/>
    </font>
    <font>
      <sz val="11"/>
      <color indexed="2"/>
      <name val="Calibri"/>
      <family val="2"/>
      <scheme val="minor"/>
    </font>
    <font>
      <b/>
      <sz val="11"/>
      <name val="Arial"/>
      <family val="2"/>
    </font>
    <font>
      <sz val="11"/>
      <name val="Calibri"/>
      <family val="2"/>
      <scheme val="minor"/>
    </font>
    <font>
      <b/>
      <u/>
      <sz val="11"/>
      <color theme="10"/>
      <name val="Arial"/>
      <family val="2"/>
    </font>
    <font>
      <sz val="11"/>
      <color theme="1"/>
      <name val="Calibri"/>
      <family val="2"/>
      <scheme val="minor"/>
    </font>
    <font>
      <b/>
      <sz val="11"/>
      <color theme="1"/>
      <name val="Arial"/>
      <family val="2"/>
    </font>
    <font>
      <b/>
      <i/>
      <sz val="11"/>
      <color theme="1"/>
      <name val="Arial"/>
      <family val="2"/>
    </font>
  </fonts>
  <fills count="4">
    <fill>
      <patternFill patternType="none"/>
    </fill>
    <fill>
      <patternFill patternType="gray125"/>
    </fill>
    <fill>
      <patternFill patternType="solid">
        <fgColor theme="4" tint="0.59999389629810485"/>
        <bgColor indexed="64"/>
      </patternFill>
    </fill>
    <fill>
      <patternFill patternType="solid">
        <fgColor indexed="2"/>
        <bgColor indexed="64"/>
      </patternFill>
    </fill>
  </fills>
  <borders count="2">
    <border>
      <left/>
      <right/>
      <top/>
      <bottom/>
      <diagonal/>
    </border>
    <border>
      <left/>
      <right/>
      <top style="thin">
        <color indexed="64"/>
      </top>
      <bottom/>
      <diagonal/>
    </border>
  </borders>
  <cellStyleXfs count="4">
    <xf numFmtId="0" fontId="0" fillId="0" borderId="0"/>
    <xf numFmtId="164" fontId="17" fillId="0" borderId="0" applyFont="0" applyFill="0" applyBorder="0"/>
    <xf numFmtId="0" fontId="1" fillId="0" borderId="0" applyNumberFormat="0" applyFill="0" applyBorder="0"/>
    <xf numFmtId="9" fontId="17" fillId="0" borderId="0" applyFont="0" applyFill="0" applyBorder="0"/>
  </cellStyleXfs>
  <cellXfs count="86">
    <xf numFmtId="0" fontId="0" fillId="0" borderId="0" xfId="0"/>
    <xf numFmtId="0" fontId="2" fillId="0" borderId="0" xfId="0" applyFont="1"/>
    <xf numFmtId="0" fontId="2" fillId="0" borderId="0" xfId="0" applyFont="1" applyAlignment="1">
      <alignment wrapText="1"/>
    </xf>
    <xf numFmtId="0" fontId="3" fillId="0" borderId="0" xfId="0" applyFont="1" applyAlignment="1">
      <alignment vertical="top" wrapText="1"/>
    </xf>
    <xf numFmtId="0" fontId="4" fillId="0" borderId="0" xfId="0" applyFont="1" applyAlignment="1">
      <alignment vertical="top" wrapText="1"/>
    </xf>
    <xf numFmtId="0" fontId="4" fillId="0" borderId="0" xfId="0" applyFont="1" applyAlignment="1">
      <alignment wrapText="1"/>
    </xf>
    <xf numFmtId="165" fontId="2" fillId="0" borderId="0" xfId="0" applyNumberFormat="1" applyFont="1"/>
    <xf numFmtId="0" fontId="2" fillId="0" borderId="0" xfId="0" applyFont="1" applyAlignment="1">
      <alignment horizontal="left" wrapText="1" indent="2"/>
    </xf>
    <xf numFmtId="0" fontId="4" fillId="0" borderId="0" xfId="0" applyFont="1"/>
    <xf numFmtId="165" fontId="4" fillId="0" borderId="0" xfId="0" applyNumberFormat="1" applyFont="1"/>
    <xf numFmtId="0" fontId="2" fillId="0" borderId="0" xfId="0" applyFont="1" applyAlignment="1">
      <alignment horizontal="right"/>
    </xf>
    <xf numFmtId="165" fontId="2" fillId="0" borderId="0" xfId="3" applyNumberFormat="1" applyFont="1" applyAlignment="1">
      <alignment horizontal="right"/>
    </xf>
    <xf numFmtId="166" fontId="2" fillId="0" borderId="0" xfId="0" applyNumberFormat="1" applyFont="1"/>
    <xf numFmtId="0" fontId="2" fillId="2" borderId="0" xfId="0" applyFont="1" applyFill="1"/>
    <xf numFmtId="0" fontId="4" fillId="2" borderId="0" xfId="0" applyFont="1" applyFill="1"/>
    <xf numFmtId="165" fontId="2" fillId="2" borderId="0" xfId="3" applyNumberFormat="1" applyFont="1" applyFill="1" applyAlignment="1">
      <alignment horizontal="right"/>
    </xf>
    <xf numFmtId="167" fontId="2" fillId="0" borderId="0" xfId="0" applyNumberFormat="1" applyFont="1"/>
    <xf numFmtId="0" fontId="4" fillId="0" borderId="0" xfId="0" applyFont="1" applyAlignment="1">
      <alignment horizontal="right"/>
    </xf>
    <xf numFmtId="167" fontId="4" fillId="0" borderId="0" xfId="0" applyNumberFormat="1" applyFont="1"/>
    <xf numFmtId="0" fontId="2" fillId="2" borderId="0" xfId="0" applyFont="1" applyFill="1" applyAlignment="1">
      <alignment horizontal="right"/>
    </xf>
    <xf numFmtId="167" fontId="2" fillId="2" borderId="0" xfId="0" applyNumberFormat="1" applyFont="1" applyFill="1"/>
    <xf numFmtId="0" fontId="5" fillId="0" borderId="0" xfId="0" applyFont="1"/>
    <xf numFmtId="0" fontId="6" fillId="0" borderId="0" xfId="0" applyFont="1"/>
    <xf numFmtId="168" fontId="2" fillId="0" borderId="0" xfId="0" applyNumberFormat="1" applyFont="1"/>
    <xf numFmtId="168" fontId="4" fillId="0" borderId="0" xfId="0" applyNumberFormat="1" applyFont="1"/>
    <xf numFmtId="0" fontId="2" fillId="0" borderId="1" xfId="0" applyFont="1" applyBorder="1"/>
    <xf numFmtId="168" fontId="2" fillId="0" borderId="1" xfId="0" applyNumberFormat="1" applyFont="1" applyBorder="1"/>
    <xf numFmtId="165" fontId="2" fillId="0" borderId="1" xfId="0" applyNumberFormat="1" applyFont="1" applyBorder="1"/>
    <xf numFmtId="167" fontId="2" fillId="0" borderId="1" xfId="0" applyNumberFormat="1" applyFont="1" applyBorder="1"/>
    <xf numFmtId="168" fontId="4" fillId="0" borderId="0" xfId="0" applyNumberFormat="1" applyFont="1" applyAlignment="1">
      <alignment horizontal="right"/>
    </xf>
    <xf numFmtId="43" fontId="2" fillId="0" borderId="0" xfId="1" applyNumberFormat="1" applyFont="1"/>
    <xf numFmtId="169" fontId="2" fillId="0" borderId="0" xfId="0" applyNumberFormat="1" applyFont="1"/>
    <xf numFmtId="44" fontId="2" fillId="0" borderId="0" xfId="1" applyNumberFormat="1" applyFont="1"/>
    <xf numFmtId="0" fontId="7" fillId="3" borderId="0" xfId="0" applyFont="1" applyFill="1"/>
    <xf numFmtId="0" fontId="8" fillId="3" borderId="0" xfId="0" applyFont="1" applyFill="1"/>
    <xf numFmtId="43" fontId="7" fillId="3" borderId="0" xfId="1" applyNumberFormat="1" applyFont="1" applyFill="1"/>
    <xf numFmtId="169" fontId="7" fillId="3" borderId="0" xfId="0" applyNumberFormat="1" applyFont="1" applyFill="1"/>
    <xf numFmtId="44" fontId="7" fillId="3" borderId="0" xfId="1" applyNumberFormat="1" applyFont="1" applyFill="1"/>
    <xf numFmtId="168" fontId="7" fillId="3" borderId="0" xfId="0" applyNumberFormat="1" applyFont="1" applyFill="1"/>
    <xf numFmtId="164" fontId="4" fillId="0" borderId="0" xfId="1" applyNumberFormat="1" applyFont="1"/>
    <xf numFmtId="169" fontId="4" fillId="0" borderId="0" xfId="0" applyNumberFormat="1" applyFont="1"/>
    <xf numFmtId="0" fontId="9" fillId="0" borderId="0" xfId="2" applyFont="1"/>
    <xf numFmtId="43" fontId="2" fillId="0" borderId="0" xfId="0" applyNumberFormat="1" applyFont="1"/>
    <xf numFmtId="0" fontId="2" fillId="0" borderId="0" xfId="0" applyFont="1" applyAlignment="1">
      <alignment horizontal="left"/>
    </xf>
    <xf numFmtId="43" fontId="10" fillId="0" borderId="0" xfId="1" applyNumberFormat="1" applyFont="1"/>
    <xf numFmtId="43" fontId="5" fillId="0" borderId="0" xfId="1" applyNumberFormat="1" applyFont="1"/>
    <xf numFmtId="0" fontId="5" fillId="0" borderId="0" xfId="0" applyFont="1" applyAlignment="1">
      <alignment horizontal="left"/>
    </xf>
    <xf numFmtId="169" fontId="5" fillId="0" borderId="0" xfId="0" applyNumberFormat="1" applyFont="1"/>
    <xf numFmtId="168" fontId="5" fillId="0" borderId="0" xfId="0" applyNumberFormat="1" applyFont="1"/>
    <xf numFmtId="164" fontId="2" fillId="0" borderId="0" xfId="1" applyNumberFormat="1" applyFont="1"/>
    <xf numFmtId="0" fontId="0" fillId="0" borderId="0" xfId="0"/>
    <xf numFmtId="0" fontId="11" fillId="0" borderId="0" xfId="2" applyFont="1"/>
    <xf numFmtId="15" fontId="2" fillId="0" borderId="0" xfId="0" applyNumberFormat="1" applyFont="1"/>
    <xf numFmtId="164" fontId="0" fillId="0" borderId="0" xfId="1" applyNumberFormat="1" applyFont="1"/>
    <xf numFmtId="168" fontId="0" fillId="0" borderId="0" xfId="0" applyNumberFormat="1" applyAlignment="1">
      <alignment horizontal="right"/>
    </xf>
    <xf numFmtId="0" fontId="1" fillId="0" borderId="0" xfId="2" applyFont="1"/>
    <xf numFmtId="164" fontId="2" fillId="0" borderId="0" xfId="0" applyNumberFormat="1" applyFont="1"/>
    <xf numFmtId="0" fontId="12" fillId="0" borderId="0" xfId="2" applyFont="1"/>
    <xf numFmtId="0" fontId="13" fillId="0" borderId="0" xfId="0" applyFont="1"/>
    <xf numFmtId="0" fontId="14" fillId="0" borderId="0" xfId="0" applyFont="1"/>
    <xf numFmtId="164" fontId="14" fillId="0" borderId="0" xfId="1" applyNumberFormat="1" applyFont="1"/>
    <xf numFmtId="169" fontId="14" fillId="0" borderId="0" xfId="0" applyNumberFormat="1" applyFont="1"/>
    <xf numFmtId="168" fontId="14" fillId="0" borderId="0" xfId="0" applyNumberFormat="1" applyFont="1"/>
    <xf numFmtId="0" fontId="5" fillId="0" borderId="0" xfId="2" applyFont="1"/>
    <xf numFmtId="164" fontId="5" fillId="0" borderId="0" xfId="1" applyNumberFormat="1" applyFont="1"/>
    <xf numFmtId="168" fontId="5" fillId="0" borderId="0" xfId="0" applyNumberFormat="1" applyFont="1" applyAlignment="1">
      <alignment horizontal="right"/>
    </xf>
    <xf numFmtId="0" fontId="15" fillId="0" borderId="0" xfId="0" applyFont="1"/>
    <xf numFmtId="0" fontId="10" fillId="0" borderId="0" xfId="0" applyFont="1"/>
    <xf numFmtId="0" fontId="11" fillId="0" borderId="0" xfId="2" applyFont="1" applyAlignment="1">
      <alignment horizontal="left"/>
    </xf>
    <xf numFmtId="164" fontId="5" fillId="0" borderId="0" xfId="1" applyNumberFormat="1" applyFont="1" applyAlignment="1">
      <alignment horizontal="left"/>
    </xf>
    <xf numFmtId="169" fontId="5" fillId="0" borderId="0" xfId="0" applyNumberFormat="1" applyFont="1" applyAlignment="1">
      <alignment horizontal="left"/>
    </xf>
    <xf numFmtId="0" fontId="0" fillId="0" borderId="0" xfId="0" applyAlignment="1">
      <alignment horizontal="left"/>
    </xf>
    <xf numFmtId="0" fontId="15" fillId="0" borderId="0" xfId="0" applyFont="1" applyAlignment="1">
      <alignment horizontal="left"/>
    </xf>
    <xf numFmtId="0" fontId="2" fillId="0" borderId="0" xfId="2" applyFont="1"/>
    <xf numFmtId="168" fontId="2" fillId="0" borderId="0" xfId="0" applyNumberFormat="1" applyFont="1" applyAlignment="1">
      <alignment horizontal="right"/>
    </xf>
    <xf numFmtId="165" fontId="2" fillId="0" borderId="0" xfId="3" applyNumberFormat="1" applyFont="1"/>
    <xf numFmtId="170" fontId="4" fillId="0" borderId="0" xfId="1" applyNumberFormat="1" applyFont="1"/>
    <xf numFmtId="0" fontId="16" fillId="0" borderId="0" xfId="2" applyFont="1"/>
    <xf numFmtId="0" fontId="2" fillId="0" borderId="0" xfId="0" applyFont="1" applyAlignment="1">
      <alignment vertical="top"/>
    </xf>
    <xf numFmtId="170" fontId="2" fillId="0" borderId="0" xfId="1" applyNumberFormat="1" applyFont="1"/>
    <xf numFmtId="0" fontId="2" fillId="0" borderId="0" xfId="1" applyNumberFormat="1" applyFont="1"/>
    <xf numFmtId="0" fontId="18" fillId="0" borderId="0" xfId="0" applyFont="1"/>
    <xf numFmtId="165" fontId="18" fillId="0" borderId="0" xfId="0" applyNumberFormat="1" applyFont="1"/>
    <xf numFmtId="0" fontId="19" fillId="0" borderId="0" xfId="0" applyFont="1"/>
    <xf numFmtId="0" fontId="2" fillId="0" borderId="0" xfId="3" applyNumberFormat="1" applyFont="1" applyAlignment="1">
      <alignment horizontal="right"/>
    </xf>
    <xf numFmtId="0" fontId="4" fillId="0" borderId="0" xfId="0" applyFont="1" applyAlignment="1">
      <alignment horizontal="center"/>
    </xf>
  </cellXfs>
  <cellStyles count="4">
    <cellStyle name="Comma 2" xfId="1"/>
    <cellStyle name="Hyperlink" xfId="2"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hyperlink" Target="https://ted.europa.eu/en/notice/-/detail/00219586-2025" TargetMode="External"/><Relationship Id="rId2" Type="http://schemas.openxmlformats.org/officeDocument/2006/relationships/hyperlink" Target="https://ted.europa.eu/en/notice/-/detail/00272045-2025" TargetMode="External"/><Relationship Id="rId1" Type="http://schemas.openxmlformats.org/officeDocument/2006/relationships/hyperlink" Target="https://ted.europa.eu/en/notice/-/detail/00127121-2025" TargetMode="External"/><Relationship Id="rId6" Type="http://schemas.openxmlformats.org/officeDocument/2006/relationships/hyperlink" Target="https://ted.europa.eu/en/notice/-/detail/00349168-2025" TargetMode="External"/><Relationship Id="rId5" Type="http://schemas.openxmlformats.org/officeDocument/2006/relationships/hyperlink" Target="https://ted.europa.eu/en/notice/-/detail/00302027-2025" TargetMode="External"/><Relationship Id="rId4" Type="http://schemas.openxmlformats.org/officeDocument/2006/relationships/hyperlink" Target="https://ted.europa.eu/en/notice/-/detail/00337150-2025"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ted.europa.eu/en/notice/-/detail/059197-2023" TargetMode="External"/><Relationship Id="rId13" Type="http://schemas.openxmlformats.org/officeDocument/2006/relationships/hyperlink" Target="https://ted.europa.eu/en/notice/-/detail/300346-2023" TargetMode="External"/><Relationship Id="rId18" Type="http://schemas.openxmlformats.org/officeDocument/2006/relationships/hyperlink" Target="https://ted.europa.eu/en/notice/-/detail/449643-2023" TargetMode="External"/><Relationship Id="rId26" Type="http://schemas.openxmlformats.org/officeDocument/2006/relationships/hyperlink" Target="https://ted.europa.eu/en/notice/-/detail/469705-2022" TargetMode="External"/><Relationship Id="rId3" Type="http://schemas.openxmlformats.org/officeDocument/2006/relationships/hyperlink" Target="https://ted.europa.eu/en/notice/-/detail/641617-2022" TargetMode="External"/><Relationship Id="rId21" Type="http://schemas.openxmlformats.org/officeDocument/2006/relationships/hyperlink" Target="https://ted.europa.eu/en/notice/-/detail/581636-2023" TargetMode="External"/><Relationship Id="rId7" Type="http://schemas.openxmlformats.org/officeDocument/2006/relationships/hyperlink" Target="https://ted.europa.eu/en/notice/-/detail/041399-2023" TargetMode="External"/><Relationship Id="rId12" Type="http://schemas.openxmlformats.org/officeDocument/2006/relationships/hyperlink" Target="https://ted.europa.eu/en/notice/-/detail/283510-2023" TargetMode="External"/><Relationship Id="rId17" Type="http://schemas.openxmlformats.org/officeDocument/2006/relationships/hyperlink" Target="https://ted.europa.eu/en/notice/-/detail/423514-2023" TargetMode="External"/><Relationship Id="rId25" Type="http://schemas.openxmlformats.org/officeDocument/2006/relationships/hyperlink" Target="https://ted.europa.eu/en/notice/-/detail/271114-2022" TargetMode="External"/><Relationship Id="rId2" Type="http://schemas.openxmlformats.org/officeDocument/2006/relationships/hyperlink" Target="https://ted.europa.eu/en/notice/-/detail/612102-2022" TargetMode="External"/><Relationship Id="rId16" Type="http://schemas.openxmlformats.org/officeDocument/2006/relationships/hyperlink" Target="https://ted.europa.eu/en/notice/-/detail/388866-2023" TargetMode="External"/><Relationship Id="rId20" Type="http://schemas.openxmlformats.org/officeDocument/2006/relationships/hyperlink" Target="https://ted.europa.eu/en/notice/-/detail/533654-2023" TargetMode="External"/><Relationship Id="rId1" Type="http://schemas.openxmlformats.org/officeDocument/2006/relationships/hyperlink" Target="https://ted.europa.eu/en/notice/-/detail/585746-2022" TargetMode="External"/><Relationship Id="rId6" Type="http://schemas.openxmlformats.org/officeDocument/2006/relationships/hyperlink" Target="https://ted.europa.eu/en/notice/-/detail/722094-2022" TargetMode="External"/><Relationship Id="rId11" Type="http://schemas.openxmlformats.org/officeDocument/2006/relationships/hyperlink" Target="https://ted.europa.eu/en/notice/-/detail/065142-2023" TargetMode="External"/><Relationship Id="rId24" Type="http://schemas.openxmlformats.org/officeDocument/2006/relationships/hyperlink" Target="https://ted.europa.eu/en/notice/-/detail/130696-2022" TargetMode="External"/><Relationship Id="rId5" Type="http://schemas.openxmlformats.org/officeDocument/2006/relationships/hyperlink" Target="https://ted.europa.eu/en/notice/-/detail/698981-2022" TargetMode="External"/><Relationship Id="rId15" Type="http://schemas.openxmlformats.org/officeDocument/2006/relationships/hyperlink" Target="https://ted.europa.eu/en/notice/-/detail/355522-2023" TargetMode="External"/><Relationship Id="rId23" Type="http://schemas.openxmlformats.org/officeDocument/2006/relationships/hyperlink" Target="https://ted.europa.eu/en/notice/-/detail/256524-2023" TargetMode="External"/><Relationship Id="rId10" Type="http://schemas.openxmlformats.org/officeDocument/2006/relationships/hyperlink" Target="https://ted.europa.eu/en/notice/-/detail/160050-2023" TargetMode="External"/><Relationship Id="rId19" Type="http://schemas.openxmlformats.org/officeDocument/2006/relationships/hyperlink" Target="https://ted.europa.eu/en/notice/-/detail/530151-2023" TargetMode="External"/><Relationship Id="rId4" Type="http://schemas.openxmlformats.org/officeDocument/2006/relationships/hyperlink" Target="https://ted.europa.eu/en/notice/-/detail/653069-2022" TargetMode="External"/><Relationship Id="rId9" Type="http://schemas.openxmlformats.org/officeDocument/2006/relationships/hyperlink" Target="https://ted.europa.eu/en/notice/-/detail/088708-2023" TargetMode="External"/><Relationship Id="rId14" Type="http://schemas.openxmlformats.org/officeDocument/2006/relationships/hyperlink" Target="https://ted.europa.eu/en/notice/-/detail/341002-2023" TargetMode="External"/><Relationship Id="rId22" Type="http://schemas.openxmlformats.org/officeDocument/2006/relationships/hyperlink" Target="https://ted.europa.eu/en/notice/-/detail/175331-2023" TargetMode="External"/><Relationship Id="rId27" Type="http://schemas.openxmlformats.org/officeDocument/2006/relationships/hyperlink" Target="https://ted.europa.eu/en/notice/-/detail/355215-2022" TargetMode="External"/></Relationships>
</file>

<file path=xl/worksheets/_rels/sheet17.xml.rels><?xml version="1.0" encoding="UTF-8" standalone="yes"?>
<Relationships xmlns="http://schemas.openxmlformats.org/package/2006/relationships"><Relationship Id="rId2" Type="http://schemas.openxmlformats.org/officeDocument/2006/relationships/hyperlink" Target="https://www.ecb.europa.eu/euro/changeover/croatia/html/index.en.html" TargetMode="External"/><Relationship Id="rId1" Type="http://schemas.openxmlformats.org/officeDocument/2006/relationships/hyperlink" Target="https://commission.europa.eu/funding-tenders/procedures-guidelines-tenders/information-contractors-and-beneficiaries/exchange-rate-inforeuro_e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26" Type="http://schemas.openxmlformats.org/officeDocument/2006/relationships/hyperlink" Target="https://ted.europa.eu/en/notice/-/detail/492555-2022" TargetMode="External"/><Relationship Id="rId117" Type="http://schemas.openxmlformats.org/officeDocument/2006/relationships/hyperlink" Target="https://ted.europa.eu/en/notice/-/detail/00226989-2025" TargetMode="External"/><Relationship Id="rId21" Type="http://schemas.openxmlformats.org/officeDocument/2006/relationships/hyperlink" Target="https://ted.europa.eu/en/notice/-/detail/430929-2022" TargetMode="External"/><Relationship Id="rId42" Type="http://schemas.openxmlformats.org/officeDocument/2006/relationships/hyperlink" Target="https://ted.europa.eu/en/notice/-/detail/079732-2023" TargetMode="External"/><Relationship Id="rId47" Type="http://schemas.openxmlformats.org/officeDocument/2006/relationships/hyperlink" Target="https://ted.europa.eu/en/notice/-/detail/175651-2023" TargetMode="External"/><Relationship Id="rId63" Type="http://schemas.openxmlformats.org/officeDocument/2006/relationships/hyperlink" Target="https://ted.europa.eu/en/notice/-/detail/553002-2023" TargetMode="External"/><Relationship Id="rId68" Type="http://schemas.openxmlformats.org/officeDocument/2006/relationships/hyperlink" Target="https://ted.europa.eu/en/notice/-/detail/00596387-2023" TargetMode="External"/><Relationship Id="rId84" Type="http://schemas.openxmlformats.org/officeDocument/2006/relationships/hyperlink" Target="https://ted.europa.eu/en/notice/-/detail/00321832-2024" TargetMode="External"/><Relationship Id="rId89" Type="http://schemas.openxmlformats.org/officeDocument/2006/relationships/hyperlink" Target="https://ted.europa.eu/en/notice/-/detail/00427716-2024" TargetMode="External"/><Relationship Id="rId112" Type="http://schemas.openxmlformats.org/officeDocument/2006/relationships/hyperlink" Target="https://ted.europa.eu/en/notice/-/detail/00083105-2025" TargetMode="External"/><Relationship Id="rId133" Type="http://schemas.openxmlformats.org/officeDocument/2006/relationships/hyperlink" Target="https://ted.europa.eu/en/notice/-/detail/581819-2022" TargetMode="External"/><Relationship Id="rId138" Type="http://schemas.openxmlformats.org/officeDocument/2006/relationships/hyperlink" Target="https://ted.europa.eu/en/notice/-/detail/329334-2023" TargetMode="External"/><Relationship Id="rId16" Type="http://schemas.openxmlformats.org/officeDocument/2006/relationships/hyperlink" Target="https://ted.europa.eu/en/notice/-/detail/243768-2022" TargetMode="External"/><Relationship Id="rId107" Type="http://schemas.openxmlformats.org/officeDocument/2006/relationships/hyperlink" Target="https://ted.europa.eu/en/notice/-/detail/00035138-2025" TargetMode="External"/><Relationship Id="rId11" Type="http://schemas.openxmlformats.org/officeDocument/2006/relationships/hyperlink" Target="https://ted.europa.eu/en/notice/-/detail/022430-2022" TargetMode="External"/><Relationship Id="rId32" Type="http://schemas.openxmlformats.org/officeDocument/2006/relationships/hyperlink" Target="https://ted.europa.eu/en/notice/-/detail/657882-2022" TargetMode="External"/><Relationship Id="rId37" Type="http://schemas.openxmlformats.org/officeDocument/2006/relationships/hyperlink" Target="https://ted.europa.eu/en/notice/-/detail/195736-2023" TargetMode="External"/><Relationship Id="rId53" Type="http://schemas.openxmlformats.org/officeDocument/2006/relationships/hyperlink" Target="https://ted.europa.eu/en/notice/-/detail/225544-2023" TargetMode="External"/><Relationship Id="rId58" Type="http://schemas.openxmlformats.org/officeDocument/2006/relationships/hyperlink" Target="https://ted.europa.eu/en/notice/-/detail/347511-2023" TargetMode="External"/><Relationship Id="rId74" Type="http://schemas.openxmlformats.org/officeDocument/2006/relationships/hyperlink" Target="https://ted.europa.eu/en/notice/-/detail/00092722-2024" TargetMode="External"/><Relationship Id="rId79" Type="http://schemas.openxmlformats.org/officeDocument/2006/relationships/hyperlink" Target="https://ted.europa.eu/en/notice/-/detail/00200292-2024" TargetMode="External"/><Relationship Id="rId102" Type="http://schemas.openxmlformats.org/officeDocument/2006/relationships/hyperlink" Target="https://ted.europa.eu/en/notice/-/detail/00676188-2024" TargetMode="External"/><Relationship Id="rId123" Type="http://schemas.openxmlformats.org/officeDocument/2006/relationships/hyperlink" Target="https://ted.europa.eu/en/notice/-/detail/021371-2022" TargetMode="External"/><Relationship Id="rId128" Type="http://schemas.openxmlformats.org/officeDocument/2006/relationships/hyperlink" Target="https://ted.europa.eu/en/notice/-/detail/142027-2022" TargetMode="External"/><Relationship Id="rId5" Type="http://schemas.openxmlformats.org/officeDocument/2006/relationships/hyperlink" Target="https://ted.europa.eu/en/notice/-/detail/002015-2022" TargetMode="External"/><Relationship Id="rId90" Type="http://schemas.openxmlformats.org/officeDocument/2006/relationships/hyperlink" Target="https://ted.europa.eu/en/notice/-/detail/00504750-2024" TargetMode="External"/><Relationship Id="rId95" Type="http://schemas.openxmlformats.org/officeDocument/2006/relationships/hyperlink" Target="https://ted.europa.eu/en/notice/-/detail/00585139-2024" TargetMode="External"/><Relationship Id="rId22" Type="http://schemas.openxmlformats.org/officeDocument/2006/relationships/hyperlink" Target="https://ted.europa.eu/en/notice/-/detail/551367-2022" TargetMode="External"/><Relationship Id="rId27" Type="http://schemas.openxmlformats.org/officeDocument/2006/relationships/hyperlink" Target="https://ted.europa.eu/en/notice/-/detail/515999-2022" TargetMode="External"/><Relationship Id="rId43" Type="http://schemas.openxmlformats.org/officeDocument/2006/relationships/hyperlink" Target="https://ted.europa.eu/en/notice/-/detail/035610-2023" TargetMode="External"/><Relationship Id="rId48" Type="http://schemas.openxmlformats.org/officeDocument/2006/relationships/hyperlink" Target="https://ted.europa.eu/en/notice/-/detail/180188-2023" TargetMode="External"/><Relationship Id="rId64" Type="http://schemas.openxmlformats.org/officeDocument/2006/relationships/hyperlink" Target="https://ted.europa.eu/en/notice/-/detail/00305065-2025" TargetMode="External"/><Relationship Id="rId69" Type="http://schemas.openxmlformats.org/officeDocument/2006/relationships/hyperlink" Target="https://ted.europa.eu/en/notice/-/detail/00157504-2024" TargetMode="External"/><Relationship Id="rId113" Type="http://schemas.openxmlformats.org/officeDocument/2006/relationships/hyperlink" Target="https://ted.europa.eu/en/notice/-/detail/00118378-2025" TargetMode="External"/><Relationship Id="rId118" Type="http://schemas.openxmlformats.org/officeDocument/2006/relationships/hyperlink" Target="https://ted.europa.eu/en/notice/-/detail/00227416-2025" TargetMode="External"/><Relationship Id="rId134" Type="http://schemas.openxmlformats.org/officeDocument/2006/relationships/hyperlink" Target="https://ted.europa.eu/en/notice/-/detail/720605-2022" TargetMode="External"/><Relationship Id="rId139" Type="http://schemas.openxmlformats.org/officeDocument/2006/relationships/hyperlink" Target="https://ted.europa.eu/en/notice/-/detail/380869-2022" TargetMode="External"/><Relationship Id="rId8" Type="http://schemas.openxmlformats.org/officeDocument/2006/relationships/hyperlink" Target="https://ted.europa.eu/en/notice/-/detail/065882-2022" TargetMode="External"/><Relationship Id="rId51" Type="http://schemas.openxmlformats.org/officeDocument/2006/relationships/hyperlink" Target="https://ted.europa.eu/en/notice/-/detail/269013-2023" TargetMode="External"/><Relationship Id="rId72" Type="http://schemas.openxmlformats.org/officeDocument/2006/relationships/hyperlink" Target="https://ted.europa.eu/en/notice/-/detail/00058172-2024" TargetMode="External"/><Relationship Id="rId80" Type="http://schemas.openxmlformats.org/officeDocument/2006/relationships/hyperlink" Target="https://ted.europa.eu/en/notice/-/detail/00282323-2024" TargetMode="External"/><Relationship Id="rId85" Type="http://schemas.openxmlformats.org/officeDocument/2006/relationships/hyperlink" Target="https://ted.europa.eu/en/notice/-/detail/00404502-2024" TargetMode="External"/><Relationship Id="rId93" Type="http://schemas.openxmlformats.org/officeDocument/2006/relationships/hyperlink" Target="https://ted.europa.eu/en/notice/-/detail/00518804-2024" TargetMode="External"/><Relationship Id="rId98" Type="http://schemas.openxmlformats.org/officeDocument/2006/relationships/hyperlink" Target="https://ted.europa.eu/en/notice/-/detail/00138640-2025" TargetMode="External"/><Relationship Id="rId121" Type="http://schemas.openxmlformats.org/officeDocument/2006/relationships/hyperlink" Target="https://ted.europa.eu/en/notice/-/detail/091741-2022" TargetMode="External"/><Relationship Id="rId3" Type="http://schemas.openxmlformats.org/officeDocument/2006/relationships/hyperlink" Target="https://ted.europa.eu/en/notice/-/detail/007597-2022" TargetMode="External"/><Relationship Id="rId12" Type="http://schemas.openxmlformats.org/officeDocument/2006/relationships/hyperlink" Target="https://ted.europa.eu/en/notice/-/detail/111446-2023" TargetMode="External"/><Relationship Id="rId17" Type="http://schemas.openxmlformats.org/officeDocument/2006/relationships/hyperlink" Target="https://ted.europa.eu/en/notice/-/detail/232811-2022" TargetMode="External"/><Relationship Id="rId25" Type="http://schemas.openxmlformats.org/officeDocument/2006/relationships/hyperlink" Target="https://ted.europa.eu/en/notice/-/detail/441099-2022" TargetMode="External"/><Relationship Id="rId33" Type="http://schemas.openxmlformats.org/officeDocument/2006/relationships/hyperlink" Target="https://ted.europa.eu/en/notice/-/detail/160759-2023" TargetMode="External"/><Relationship Id="rId38" Type="http://schemas.openxmlformats.org/officeDocument/2006/relationships/hyperlink" Target="https://ted.europa.eu/en/notice/-/detail/002376-2023" TargetMode="External"/><Relationship Id="rId46" Type="http://schemas.openxmlformats.org/officeDocument/2006/relationships/hyperlink" Target="https://ted.europa.eu/en/notice/-/detail/152449-2023" TargetMode="External"/><Relationship Id="rId59" Type="http://schemas.openxmlformats.org/officeDocument/2006/relationships/hyperlink" Target="https://ted.europa.eu/en/notice/-/detail/533317-2023" TargetMode="External"/><Relationship Id="rId67" Type="http://schemas.openxmlformats.org/officeDocument/2006/relationships/hyperlink" Target="https://ted.europa.eu/en/notice/-/detail/568690-2023" TargetMode="External"/><Relationship Id="rId103" Type="http://schemas.openxmlformats.org/officeDocument/2006/relationships/hyperlink" Target="https://ted.europa.eu/en/notice/-/detail/00771246-2024" TargetMode="External"/><Relationship Id="rId108" Type="http://schemas.openxmlformats.org/officeDocument/2006/relationships/hyperlink" Target="https://ted.europa.eu/en/notice/-/detail/00055406-2025" TargetMode="External"/><Relationship Id="rId116" Type="http://schemas.openxmlformats.org/officeDocument/2006/relationships/hyperlink" Target="https://ted.europa.eu/en/notice/-/detail/00192754-2025" TargetMode="External"/><Relationship Id="rId124" Type="http://schemas.openxmlformats.org/officeDocument/2006/relationships/hyperlink" Target="https://ted.europa.eu/en/notice/-/detail/021374-2022" TargetMode="External"/><Relationship Id="rId129" Type="http://schemas.openxmlformats.org/officeDocument/2006/relationships/hyperlink" Target="https://ted.europa.eu/en/notice/-/detail/175266-2022" TargetMode="External"/><Relationship Id="rId137" Type="http://schemas.openxmlformats.org/officeDocument/2006/relationships/hyperlink" Target="https://ted.europa.eu/en/notice/-/detail/121738-2023" TargetMode="External"/><Relationship Id="rId20" Type="http://schemas.openxmlformats.org/officeDocument/2006/relationships/hyperlink" Target="https://ted.europa.eu/en/notice/-/detail/370187-2022" TargetMode="External"/><Relationship Id="rId41" Type="http://schemas.openxmlformats.org/officeDocument/2006/relationships/hyperlink" Target="https://ted.europa.eu/en/notice/-/detail/007250-2023" TargetMode="External"/><Relationship Id="rId54" Type="http://schemas.openxmlformats.org/officeDocument/2006/relationships/hyperlink" Target="https://ted.europa.eu/en/notice/-/detail/241101-2023" TargetMode="External"/><Relationship Id="rId62" Type="http://schemas.openxmlformats.org/officeDocument/2006/relationships/hyperlink" Target="https://ted.europa.eu/en/notice/-/detail/00519407-2023" TargetMode="External"/><Relationship Id="rId70" Type="http://schemas.openxmlformats.org/officeDocument/2006/relationships/hyperlink" Target="https://ted.europa.eu/en/notice/-/detail/00629299-2023" TargetMode="External"/><Relationship Id="rId75" Type="http://schemas.openxmlformats.org/officeDocument/2006/relationships/hyperlink" Target="https://ted.europa.eu/en/notice/-/detail/00153240-2024" TargetMode="External"/><Relationship Id="rId83" Type="http://schemas.openxmlformats.org/officeDocument/2006/relationships/hyperlink" Target="https://ted.europa.eu/en/notice/-/detail/00256766-2024" TargetMode="External"/><Relationship Id="rId88" Type="http://schemas.openxmlformats.org/officeDocument/2006/relationships/hyperlink" Target="https://ted.europa.eu/en/notice/-/detail/00412520-2024" TargetMode="External"/><Relationship Id="rId91" Type="http://schemas.openxmlformats.org/officeDocument/2006/relationships/hyperlink" Target="https://ted.europa.eu/en/notice/-/detail/00532542-2024" TargetMode="External"/><Relationship Id="rId96" Type="http://schemas.openxmlformats.org/officeDocument/2006/relationships/hyperlink" Target="https://ted.europa.eu/en/notice/-/detail/00564558-2024" TargetMode="External"/><Relationship Id="rId111" Type="http://schemas.openxmlformats.org/officeDocument/2006/relationships/hyperlink" Target="https://ted.europa.eu/en/notice/-/detail/00166792-2025" TargetMode="External"/><Relationship Id="rId132" Type="http://schemas.openxmlformats.org/officeDocument/2006/relationships/hyperlink" Target="https://ted.europa.eu/en/notice/-/detail/513583-2022" TargetMode="External"/><Relationship Id="rId140" Type="http://schemas.openxmlformats.org/officeDocument/2006/relationships/hyperlink" Target="https://ted.europa.eu/en/notice/-/detail/00207012-2024" TargetMode="External"/><Relationship Id="rId1" Type="http://schemas.openxmlformats.org/officeDocument/2006/relationships/hyperlink" Target="https://ted.europa.eu/en/notice/-/detail/494149-2022" TargetMode="External"/><Relationship Id="rId6" Type="http://schemas.openxmlformats.org/officeDocument/2006/relationships/hyperlink" Target="https://ted.europa.eu/en/notice/-/detail/002016-2022" TargetMode="External"/><Relationship Id="rId15" Type="http://schemas.openxmlformats.org/officeDocument/2006/relationships/hyperlink" Target="https://ted.europa.eu/en/notice/-/detail/547643-2022" TargetMode="External"/><Relationship Id="rId23" Type="http://schemas.openxmlformats.org/officeDocument/2006/relationships/hyperlink" Target="https://ted.europa.eu/en/notice/-/detail/379081-2022" TargetMode="External"/><Relationship Id="rId28" Type="http://schemas.openxmlformats.org/officeDocument/2006/relationships/hyperlink" Target="https://ted.europa.eu/en/notice/-/detail/650429-2022" TargetMode="External"/><Relationship Id="rId36" Type="http://schemas.openxmlformats.org/officeDocument/2006/relationships/hyperlink" Target="https://ted.europa.eu/en/notice/-/detail/717734-2022" TargetMode="External"/><Relationship Id="rId49" Type="http://schemas.openxmlformats.org/officeDocument/2006/relationships/hyperlink" Target="https://ted.europa.eu/en/notice/-/detail/180920-2023" TargetMode="External"/><Relationship Id="rId57" Type="http://schemas.openxmlformats.org/officeDocument/2006/relationships/hyperlink" Target="https://ted.europa.eu/en/notice/-/detail/343342-2023" TargetMode="External"/><Relationship Id="rId106" Type="http://schemas.openxmlformats.org/officeDocument/2006/relationships/hyperlink" Target="https://ted.europa.eu/en/notice/-/detail/00737777-2024" TargetMode="External"/><Relationship Id="rId114" Type="http://schemas.openxmlformats.org/officeDocument/2006/relationships/hyperlink" Target="https://ted.europa.eu/en/notice/-/detail/00159186-2025" TargetMode="External"/><Relationship Id="rId119" Type="http://schemas.openxmlformats.org/officeDocument/2006/relationships/hyperlink" Target="https://ted.europa.eu/en/notice/-/detail/00275233-2025" TargetMode="External"/><Relationship Id="rId127" Type="http://schemas.openxmlformats.org/officeDocument/2006/relationships/hyperlink" Target="https://ted.europa.eu/en/notice/-/detail/141906-2022" TargetMode="External"/><Relationship Id="rId10" Type="http://schemas.openxmlformats.org/officeDocument/2006/relationships/hyperlink" Target="https://ted.europa.eu/en/notice/-/detail/020713-2022" TargetMode="External"/><Relationship Id="rId31" Type="http://schemas.openxmlformats.org/officeDocument/2006/relationships/hyperlink" Target="https://ted.europa.eu/en/notice/-/detail/035964-2023" TargetMode="External"/><Relationship Id="rId44" Type="http://schemas.openxmlformats.org/officeDocument/2006/relationships/hyperlink" Target="https://ted.europa.eu/en/notice/-/detail/043989-2023" TargetMode="External"/><Relationship Id="rId52" Type="http://schemas.openxmlformats.org/officeDocument/2006/relationships/hyperlink" Target="https://ted.europa.eu/en/notice/-/detail/208380-2023" TargetMode="External"/><Relationship Id="rId60" Type="http://schemas.openxmlformats.org/officeDocument/2006/relationships/hyperlink" Target="https://ted.europa.eu/en/notice/-/detail/509149-2023" TargetMode="External"/><Relationship Id="rId65" Type="http://schemas.openxmlformats.org/officeDocument/2006/relationships/hyperlink" Target="https://ted.europa.eu/en/notice/-/detail/522293-2023" TargetMode="External"/><Relationship Id="rId73" Type="http://schemas.openxmlformats.org/officeDocument/2006/relationships/hyperlink" Target="https://ted.europa.eu/en/notice/-/detail/00016252-2024" TargetMode="External"/><Relationship Id="rId78" Type="http://schemas.openxmlformats.org/officeDocument/2006/relationships/hyperlink" Target="https://ted.europa.eu/en/notice/-/detail/00525415-2024" TargetMode="External"/><Relationship Id="rId81" Type="http://schemas.openxmlformats.org/officeDocument/2006/relationships/hyperlink" Target="https://ted.europa.eu/en/notice/-/detail/00250273-2024" TargetMode="External"/><Relationship Id="rId86" Type="http://schemas.openxmlformats.org/officeDocument/2006/relationships/hyperlink" Target="https://ted.europa.eu/en/notice/-/detail/00387950-2024" TargetMode="External"/><Relationship Id="rId94" Type="http://schemas.openxmlformats.org/officeDocument/2006/relationships/hyperlink" Target="https://ted.europa.eu/en/notice/-/detail/00534745-2024" TargetMode="External"/><Relationship Id="rId99" Type="http://schemas.openxmlformats.org/officeDocument/2006/relationships/hyperlink" Target="https://ted.europa.eu/en/notice/-/detail/00625137-2024" TargetMode="External"/><Relationship Id="rId101" Type="http://schemas.openxmlformats.org/officeDocument/2006/relationships/hyperlink" Target="https://ted.europa.eu/en/notice/-/detail/00697746-2024" TargetMode="External"/><Relationship Id="rId122" Type="http://schemas.openxmlformats.org/officeDocument/2006/relationships/hyperlink" Target="https://ted.europa.eu/en/notice/-/detail/720576-2022" TargetMode="External"/><Relationship Id="rId130" Type="http://schemas.openxmlformats.org/officeDocument/2006/relationships/hyperlink" Target="https://ted.europa.eu/en/notice/-/detail/272852-2022" TargetMode="External"/><Relationship Id="rId135" Type="http://schemas.openxmlformats.org/officeDocument/2006/relationships/hyperlink" Target="https://ted.europa.eu/en/notice/-/detail/696738-2022" TargetMode="External"/><Relationship Id="rId4" Type="http://schemas.openxmlformats.org/officeDocument/2006/relationships/hyperlink" Target="https://ted.europa.eu/en/notice/-/detail/053454-2022" TargetMode="External"/><Relationship Id="rId9" Type="http://schemas.openxmlformats.org/officeDocument/2006/relationships/hyperlink" Target="https://ted.europa.eu/en/notice/-/detail/078156-2022" TargetMode="External"/><Relationship Id="rId13" Type="http://schemas.openxmlformats.org/officeDocument/2006/relationships/hyperlink" Target="https://ted.europa.eu/en/notice/-/detail/023275-2022" TargetMode="External"/><Relationship Id="rId18" Type="http://schemas.openxmlformats.org/officeDocument/2006/relationships/hyperlink" Target="https://ted.europa.eu/en/notice/-/detail/304684-2022" TargetMode="External"/><Relationship Id="rId39" Type="http://schemas.openxmlformats.org/officeDocument/2006/relationships/hyperlink" Target="https://ted.europa.eu/en/notice/-/detail/002445-2023" TargetMode="External"/><Relationship Id="rId109" Type="http://schemas.openxmlformats.org/officeDocument/2006/relationships/hyperlink" Target="https://ted.europa.eu/en/notice/-/detail/00015220-2025" TargetMode="External"/><Relationship Id="rId34" Type="http://schemas.openxmlformats.org/officeDocument/2006/relationships/hyperlink" Target="https://ted.europa.eu/en/notice/-/detail/693366-2022" TargetMode="External"/><Relationship Id="rId50" Type="http://schemas.openxmlformats.org/officeDocument/2006/relationships/hyperlink" Target="https://ted.europa.eu/en/notice/-/detail/226120-2023" TargetMode="External"/><Relationship Id="rId55" Type="http://schemas.openxmlformats.org/officeDocument/2006/relationships/hyperlink" Target="https://ted.europa.eu/en/notice/-/detail/256601-2023" TargetMode="External"/><Relationship Id="rId76" Type="http://schemas.openxmlformats.org/officeDocument/2006/relationships/hyperlink" Target="https://ted.europa.eu/en/notice/-/detail/00103562-2024" TargetMode="External"/><Relationship Id="rId97" Type="http://schemas.openxmlformats.org/officeDocument/2006/relationships/hyperlink" Target="https://ted.europa.eu/en/notice/-/detail/00605054-2024" TargetMode="External"/><Relationship Id="rId104" Type="http://schemas.openxmlformats.org/officeDocument/2006/relationships/hyperlink" Target="https://ted.europa.eu/en/notice/-/detail/00741879-2024" TargetMode="External"/><Relationship Id="rId120" Type="http://schemas.openxmlformats.org/officeDocument/2006/relationships/hyperlink" Target="https://ted.europa.eu/en/notice/-/detail/396956-2022" TargetMode="External"/><Relationship Id="rId125" Type="http://schemas.openxmlformats.org/officeDocument/2006/relationships/hyperlink" Target="https://ted.europa.eu/en/notice/-/detail/094037-2022" TargetMode="External"/><Relationship Id="rId141" Type="http://schemas.openxmlformats.org/officeDocument/2006/relationships/hyperlink" Target="https://ted.europa.eu/en/notice/-/detail/00701733-2024" TargetMode="External"/><Relationship Id="rId7" Type="http://schemas.openxmlformats.org/officeDocument/2006/relationships/hyperlink" Target="https://ted.europa.eu/en/notice/-/detail/030910-2022" TargetMode="External"/><Relationship Id="rId71" Type="http://schemas.openxmlformats.org/officeDocument/2006/relationships/hyperlink" Target="https://ted.europa.eu/en/notice/-/detail/00746134-2023" TargetMode="External"/><Relationship Id="rId92" Type="http://schemas.openxmlformats.org/officeDocument/2006/relationships/hyperlink" Target="https://ted.europa.eu/en/notice/-/detail/00565818-2024" TargetMode="External"/><Relationship Id="rId2" Type="http://schemas.openxmlformats.org/officeDocument/2006/relationships/hyperlink" Target="https://ted.europa.eu/en/notice/-/detail/023419-2022" TargetMode="External"/><Relationship Id="rId29" Type="http://schemas.openxmlformats.org/officeDocument/2006/relationships/hyperlink" Target="https://ted.europa.eu/en/notice/-/detail/559412-2022" TargetMode="External"/><Relationship Id="rId24" Type="http://schemas.openxmlformats.org/officeDocument/2006/relationships/hyperlink" Target="https://ted.europa.eu/en/notice/-/detail/068077-2023" TargetMode="External"/><Relationship Id="rId40" Type="http://schemas.openxmlformats.org/officeDocument/2006/relationships/hyperlink" Target="https://ted.europa.eu/en/notice/-/detail/027069-2023" TargetMode="External"/><Relationship Id="rId45" Type="http://schemas.openxmlformats.org/officeDocument/2006/relationships/hyperlink" Target="https://ted.europa.eu/en/notice/-/detail/135522-2023" TargetMode="External"/><Relationship Id="rId66" Type="http://schemas.openxmlformats.org/officeDocument/2006/relationships/hyperlink" Target="https://ted.europa.eu/en/notice/-/detail/527769-2023" TargetMode="External"/><Relationship Id="rId87" Type="http://schemas.openxmlformats.org/officeDocument/2006/relationships/hyperlink" Target="https://ted.europa.eu/en/notice/-/detail/00416917-2024" TargetMode="External"/><Relationship Id="rId110" Type="http://schemas.openxmlformats.org/officeDocument/2006/relationships/hyperlink" Target="https://ted.europa.eu/en/notice/-/detail/00059651-2025" TargetMode="External"/><Relationship Id="rId115" Type="http://schemas.openxmlformats.org/officeDocument/2006/relationships/hyperlink" Target="https://ted.europa.eu/en/notice/-/detail/00157972-2025" TargetMode="External"/><Relationship Id="rId131" Type="http://schemas.openxmlformats.org/officeDocument/2006/relationships/hyperlink" Target="https://ted.europa.eu/en/notice/-/detail/568635-2022" TargetMode="External"/><Relationship Id="rId136" Type="http://schemas.openxmlformats.org/officeDocument/2006/relationships/hyperlink" Target="https://ted.europa.eu/en/notice/-/detail/717531-2022" TargetMode="External"/><Relationship Id="rId61" Type="http://schemas.openxmlformats.org/officeDocument/2006/relationships/hyperlink" Target="https://ted.europa.eu/en/notice/-/detail/520319-2023" TargetMode="External"/><Relationship Id="rId82" Type="http://schemas.openxmlformats.org/officeDocument/2006/relationships/hyperlink" Target="https://ted.europa.eu/en/notice/-/detail/00247019-2024" TargetMode="External"/><Relationship Id="rId19" Type="http://schemas.openxmlformats.org/officeDocument/2006/relationships/hyperlink" Target="https://ted.europa.eu/en/notice/-/detail/383981-2022" TargetMode="External"/><Relationship Id="rId14" Type="http://schemas.openxmlformats.org/officeDocument/2006/relationships/hyperlink" Target="https://ted.europa.eu/en/notice/-/detail/064826-2022" TargetMode="External"/><Relationship Id="rId30" Type="http://schemas.openxmlformats.org/officeDocument/2006/relationships/hyperlink" Target="https://ted.europa.eu/en/notice/-/detail/632614-2022" TargetMode="External"/><Relationship Id="rId35" Type="http://schemas.openxmlformats.org/officeDocument/2006/relationships/hyperlink" Target="https://ted.europa.eu/en/notice/-/detail/704634-2022" TargetMode="External"/><Relationship Id="rId56" Type="http://schemas.openxmlformats.org/officeDocument/2006/relationships/hyperlink" Target="https://ted.europa.eu/en/notice/-/detail/357623-2023" TargetMode="External"/><Relationship Id="rId77" Type="http://schemas.openxmlformats.org/officeDocument/2006/relationships/hyperlink" Target="https://ted.europa.eu/en/notice/-/detail/00148944-2024" TargetMode="External"/><Relationship Id="rId100" Type="http://schemas.openxmlformats.org/officeDocument/2006/relationships/hyperlink" Target="https://ted.europa.eu/en/notice/-/detail/00664392-2024" TargetMode="External"/><Relationship Id="rId105" Type="http://schemas.openxmlformats.org/officeDocument/2006/relationships/hyperlink" Target="https://ted.europa.eu/en/notice/-/detail/00728229-2024" TargetMode="External"/><Relationship Id="rId126" Type="http://schemas.openxmlformats.org/officeDocument/2006/relationships/hyperlink" Target="https://ted.europa.eu/en/notice/-/detail/063038-2022" TargetMode="External"/></Relationships>
</file>

<file path=xl/worksheets/_rels/sheet9.xml.rels><?xml version="1.0" encoding="UTF-8" standalone="yes"?>
<Relationships xmlns="http://schemas.openxmlformats.org/package/2006/relationships"><Relationship Id="rId13" Type="http://schemas.openxmlformats.org/officeDocument/2006/relationships/hyperlink" Target="https://ted.europa.eu/en/notice/-/detail/00303153-2024" TargetMode="External"/><Relationship Id="rId18" Type="http://schemas.openxmlformats.org/officeDocument/2006/relationships/hyperlink" Target="https://ted.europa.eu/en/notice/-/detail/00422422-2024" TargetMode="External"/><Relationship Id="rId26" Type="http://schemas.openxmlformats.org/officeDocument/2006/relationships/hyperlink" Target="https://ted.europa.eu/en/notice/-/detail/00534745-2024" TargetMode="External"/><Relationship Id="rId39" Type="http://schemas.openxmlformats.org/officeDocument/2006/relationships/hyperlink" Target="https://ted.europa.eu/en/notice/-/detail/00066950-2025" TargetMode="External"/><Relationship Id="rId21" Type="http://schemas.openxmlformats.org/officeDocument/2006/relationships/hyperlink" Target="https://ted.europa.eu/en/notice/-/detail/00468777-2024" TargetMode="External"/><Relationship Id="rId34" Type="http://schemas.openxmlformats.org/officeDocument/2006/relationships/hyperlink" Target="https://ted.europa.eu/en/notice/-/detail/00701936-2024" TargetMode="External"/><Relationship Id="rId42" Type="http://schemas.openxmlformats.org/officeDocument/2006/relationships/hyperlink" Target="https://ted.europa.eu/en/notice/-/detail/00002597-2025" TargetMode="External"/><Relationship Id="rId47" Type="http://schemas.openxmlformats.org/officeDocument/2006/relationships/hyperlink" Target="https://ted.europa.eu/en/notice/-/detail/00136207-2025" TargetMode="External"/><Relationship Id="rId50" Type="http://schemas.openxmlformats.org/officeDocument/2006/relationships/hyperlink" Target="https://ted.europa.eu/en/notice/-/detail/00217957-2025" TargetMode="External"/><Relationship Id="rId55" Type="http://schemas.openxmlformats.org/officeDocument/2006/relationships/hyperlink" Target="https://ted.europa.eu/en/notice/-/detail/00219349-2025" TargetMode="External"/><Relationship Id="rId7" Type="http://schemas.openxmlformats.org/officeDocument/2006/relationships/hyperlink" Target="https://ted.europa.eu/en/notice/-/detail/00155643-2024" TargetMode="External"/><Relationship Id="rId12" Type="http://schemas.openxmlformats.org/officeDocument/2006/relationships/hyperlink" Target="https://ted.europa.eu/en/notice/-/detail/00358778-2024" TargetMode="External"/><Relationship Id="rId17" Type="http://schemas.openxmlformats.org/officeDocument/2006/relationships/hyperlink" Target="https://ted.europa.eu/en/notice/-/detail/00317207-2024" TargetMode="External"/><Relationship Id="rId25" Type="http://schemas.openxmlformats.org/officeDocument/2006/relationships/hyperlink" Target="https://ted.europa.eu/en/notice/-/detail/00542549-2024" TargetMode="External"/><Relationship Id="rId33" Type="http://schemas.openxmlformats.org/officeDocument/2006/relationships/hyperlink" Target="https://ted.europa.eu/en/notice/-/detail/00683331-2024" TargetMode="External"/><Relationship Id="rId38" Type="http://schemas.openxmlformats.org/officeDocument/2006/relationships/hyperlink" Target="https://ted.europa.eu/en/notice/-/detail/00010300-2025" TargetMode="External"/><Relationship Id="rId46" Type="http://schemas.openxmlformats.org/officeDocument/2006/relationships/hyperlink" Target="https://ted.europa.eu/en/notice/-/detail/00122805-2025" TargetMode="External"/><Relationship Id="rId2" Type="http://schemas.openxmlformats.org/officeDocument/2006/relationships/hyperlink" Target="https://ted.europa.eu/en/notice/-/detail/00740006-2023" TargetMode="External"/><Relationship Id="rId16" Type="http://schemas.openxmlformats.org/officeDocument/2006/relationships/hyperlink" Target="https://ted.europa.eu/en/notice/-/detail/00294235-2024" TargetMode="External"/><Relationship Id="rId20" Type="http://schemas.openxmlformats.org/officeDocument/2006/relationships/hyperlink" Target="https://ted.europa.eu/en/notice/-/detail/00361377-2024" TargetMode="External"/><Relationship Id="rId29" Type="http://schemas.openxmlformats.org/officeDocument/2006/relationships/hyperlink" Target="https://ted.europa.eu/en/notice/-/detail/00579126-2024" TargetMode="External"/><Relationship Id="rId41" Type="http://schemas.openxmlformats.org/officeDocument/2006/relationships/hyperlink" Target="https://ted.europa.eu/en/notice/-/detail/00004346-2025" TargetMode="External"/><Relationship Id="rId54" Type="http://schemas.openxmlformats.org/officeDocument/2006/relationships/hyperlink" Target="https://ted.europa.eu/en/notice/-/detail/00173518-2025" TargetMode="External"/><Relationship Id="rId1" Type="http://schemas.openxmlformats.org/officeDocument/2006/relationships/hyperlink" Target="https://ted.europa.eu/en/notice/-/detail/00277440-2025" TargetMode="External"/><Relationship Id="rId6" Type="http://schemas.openxmlformats.org/officeDocument/2006/relationships/hyperlink" Target="https://ted.europa.eu/en/notice/-/detail/00157591-2024" TargetMode="External"/><Relationship Id="rId11" Type="http://schemas.openxmlformats.org/officeDocument/2006/relationships/hyperlink" Target="https://ted.europa.eu/en/notice/-/detail/00239563-2025" TargetMode="External"/><Relationship Id="rId24" Type="http://schemas.openxmlformats.org/officeDocument/2006/relationships/hyperlink" Target="https://ted.europa.eu/en/notice/-/detail/00518804-2024" TargetMode="External"/><Relationship Id="rId32" Type="http://schemas.openxmlformats.org/officeDocument/2006/relationships/hyperlink" Target="https://ted.europa.eu/en/notice/-/detail/00670616-2024" TargetMode="External"/><Relationship Id="rId37" Type="http://schemas.openxmlformats.org/officeDocument/2006/relationships/hyperlink" Target="https://ted.europa.eu/en/notice/-/detail/00728731-2024" TargetMode="External"/><Relationship Id="rId40" Type="http://schemas.openxmlformats.org/officeDocument/2006/relationships/hyperlink" Target="https://ted.europa.eu/en/notice/-/detail/00079388-2025" TargetMode="External"/><Relationship Id="rId45" Type="http://schemas.openxmlformats.org/officeDocument/2006/relationships/hyperlink" Target="https://ted.europa.eu/en/notice/-/detail/00041256-2025" TargetMode="External"/><Relationship Id="rId53" Type="http://schemas.openxmlformats.org/officeDocument/2006/relationships/hyperlink" Target="https://ted.europa.eu/en/notice/-/detail/00137059-2025" TargetMode="External"/><Relationship Id="rId5" Type="http://schemas.openxmlformats.org/officeDocument/2006/relationships/hyperlink" Target="https://ted.europa.eu/en/notice/-/detail/00016252-2024" TargetMode="External"/><Relationship Id="rId15" Type="http://schemas.openxmlformats.org/officeDocument/2006/relationships/hyperlink" Target="https://ted.europa.eu/en/notice/-/detail/00297777-2024" TargetMode="External"/><Relationship Id="rId23" Type="http://schemas.openxmlformats.org/officeDocument/2006/relationships/hyperlink" Target="https://ted.europa.eu/en/notice/-/detail/00529356-2024" TargetMode="External"/><Relationship Id="rId28" Type="http://schemas.openxmlformats.org/officeDocument/2006/relationships/hyperlink" Target="https://ted.europa.eu/en/notice/-/detail/00590798-2024" TargetMode="External"/><Relationship Id="rId36" Type="http://schemas.openxmlformats.org/officeDocument/2006/relationships/hyperlink" Target="https://ted.europa.eu/en/notice/-/detail/00029507-2025" TargetMode="External"/><Relationship Id="rId49" Type="http://schemas.openxmlformats.org/officeDocument/2006/relationships/hyperlink" Target="https://ted.europa.eu/en/notice/-/detail/00233208-2025" TargetMode="External"/><Relationship Id="rId10" Type="http://schemas.openxmlformats.org/officeDocument/2006/relationships/hyperlink" Target="https://ted.europa.eu/en/notice/-/detail/00233073-2024" TargetMode="External"/><Relationship Id="rId19" Type="http://schemas.openxmlformats.org/officeDocument/2006/relationships/hyperlink" Target="https://ted.europa.eu/en/notice/-/detail/00345982-2024" TargetMode="External"/><Relationship Id="rId31" Type="http://schemas.openxmlformats.org/officeDocument/2006/relationships/hyperlink" Target="https://ted.europa.eu/en/notice/-/detail/00665679-2024" TargetMode="External"/><Relationship Id="rId44" Type="http://schemas.openxmlformats.org/officeDocument/2006/relationships/hyperlink" Target="https://ted.europa.eu/en/notice/-/detail/00004318-2025" TargetMode="External"/><Relationship Id="rId52" Type="http://schemas.openxmlformats.org/officeDocument/2006/relationships/hyperlink" Target="https://ted.europa.eu/en/notice/-/detail/00343448-2025" TargetMode="External"/><Relationship Id="rId4" Type="http://schemas.openxmlformats.org/officeDocument/2006/relationships/hyperlink" Target="https://ted.europa.eu/en/notice/-/detail/00219302-2024" TargetMode="External"/><Relationship Id="rId9" Type="http://schemas.openxmlformats.org/officeDocument/2006/relationships/hyperlink" Target="https://ted.europa.eu/en/notice/-/detail/00197299-2024" TargetMode="External"/><Relationship Id="rId14" Type="http://schemas.openxmlformats.org/officeDocument/2006/relationships/hyperlink" Target="https://ted.europa.eu/en/notice/-/detail/00286931-2024" TargetMode="External"/><Relationship Id="rId22" Type="http://schemas.openxmlformats.org/officeDocument/2006/relationships/hyperlink" Target="https://ted.europa.eu/en/notice/-/detail/00470633-2024" TargetMode="External"/><Relationship Id="rId27" Type="http://schemas.openxmlformats.org/officeDocument/2006/relationships/hyperlink" Target="https://ted.europa.eu/en/notice/-/detail/00701662-2024" TargetMode="External"/><Relationship Id="rId30" Type="http://schemas.openxmlformats.org/officeDocument/2006/relationships/hyperlink" Target="https://ted.europa.eu/en/notice/-/detail/00641131-2024" TargetMode="External"/><Relationship Id="rId35" Type="http://schemas.openxmlformats.org/officeDocument/2006/relationships/hyperlink" Target="https://ted.europa.eu/en/notice/-/detail/00741782-2024" TargetMode="External"/><Relationship Id="rId43" Type="http://schemas.openxmlformats.org/officeDocument/2006/relationships/hyperlink" Target="https://ted.europa.eu/en/notice/-/detail/00049601-2025" TargetMode="External"/><Relationship Id="rId48" Type="http://schemas.openxmlformats.org/officeDocument/2006/relationships/hyperlink" Target="https://ted.europa.eu/en/notice/-/detail/00221805-2025" TargetMode="External"/><Relationship Id="rId56" Type="http://schemas.openxmlformats.org/officeDocument/2006/relationships/hyperlink" Target="https://ted.europa.eu/en/notice/-/detail/00220584-2025" TargetMode="External"/><Relationship Id="rId8" Type="http://schemas.openxmlformats.org/officeDocument/2006/relationships/hyperlink" Target="https://ted.europa.eu/en/notice/-/detail/00146540-2024" TargetMode="External"/><Relationship Id="rId51" Type="http://schemas.openxmlformats.org/officeDocument/2006/relationships/hyperlink" Target="https://ted.europa.eu/en/notice/-/detail/00312296-2025" TargetMode="External"/><Relationship Id="rId3" Type="http://schemas.openxmlformats.org/officeDocument/2006/relationships/hyperlink" Target="https://ted.europa.eu/en/notice/-/detail/00784819-202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22"/>
  <sheetViews>
    <sheetView tabSelected="1" workbookViewId="0">
      <selection activeCell="B3" sqref="B3"/>
    </sheetView>
  </sheetViews>
  <sheetFormatPr defaultColWidth="9.140625" defaultRowHeight="14.25" x14ac:dyDescent="0.2"/>
  <cols>
    <col min="1" max="1" width="94.42578125" style="2" bestFit="1" customWidth="1"/>
    <col min="2" max="2" width="9.42578125" style="1" bestFit="1" customWidth="1"/>
    <col min="3" max="3" width="20.42578125" style="1" bestFit="1" customWidth="1"/>
    <col min="4" max="4" width="17.5703125" style="1" bestFit="1" customWidth="1"/>
    <col min="5" max="5" width="9.140625" style="1" bestFit="1"/>
    <col min="6" max="16384" width="9.140625" style="1"/>
  </cols>
  <sheetData>
    <row r="1" spans="1:7" ht="36" x14ac:dyDescent="0.2">
      <c r="A1" s="3" t="s">
        <v>1261</v>
      </c>
      <c r="B1" s="4"/>
      <c r="C1" s="4"/>
      <c r="D1" s="4"/>
      <c r="E1" s="4"/>
      <c r="F1" s="4"/>
      <c r="G1" s="4"/>
    </row>
    <row r="2" spans="1:7" ht="15" x14ac:dyDescent="0.25">
      <c r="A2" s="5" t="s">
        <v>0</v>
      </c>
      <c r="B2" s="4"/>
      <c r="C2" s="4"/>
      <c r="D2" s="4"/>
      <c r="E2" s="4"/>
      <c r="F2" s="4"/>
      <c r="G2" s="4"/>
    </row>
    <row r="3" spans="1:7" ht="60" x14ac:dyDescent="0.25">
      <c r="A3" s="5" t="s">
        <v>1259</v>
      </c>
    </row>
    <row r="4" spans="1:7" ht="75" x14ac:dyDescent="0.25">
      <c r="A4" s="5" t="s">
        <v>1260</v>
      </c>
    </row>
    <row r="5" spans="1:7" ht="45" x14ac:dyDescent="0.25">
      <c r="A5" s="5" t="s">
        <v>1258</v>
      </c>
    </row>
    <row r="6" spans="1:7" ht="30" x14ac:dyDescent="0.25">
      <c r="A6" s="5" t="s">
        <v>1</v>
      </c>
      <c r="C6" s="6"/>
      <c r="D6" s="6"/>
    </row>
    <row r="7" spans="1:7" ht="42.75" x14ac:dyDescent="0.2">
      <c r="A7" s="7" t="s">
        <v>1251</v>
      </c>
      <c r="C7" s="6"/>
      <c r="D7" s="6"/>
    </row>
    <row r="8" spans="1:7" ht="28.5" x14ac:dyDescent="0.2">
      <c r="A8" s="7" t="s">
        <v>1250</v>
      </c>
      <c r="C8" s="6"/>
      <c r="D8" s="6"/>
    </row>
    <row r="9" spans="1:7" ht="85.5" x14ac:dyDescent="0.2">
      <c r="A9" s="7" t="s">
        <v>1252</v>
      </c>
      <c r="C9" s="6"/>
      <c r="D9" s="6"/>
    </row>
    <row r="10" spans="1:7" ht="30" x14ac:dyDescent="0.25">
      <c r="A10" s="5" t="s">
        <v>2</v>
      </c>
      <c r="C10" s="6"/>
      <c r="D10" s="6"/>
    </row>
    <row r="11" spans="1:7" ht="28.5" x14ac:dyDescent="0.2">
      <c r="A11" s="7" t="s">
        <v>3</v>
      </c>
      <c r="C11" s="6"/>
      <c r="D11" s="6"/>
    </row>
    <row r="12" spans="1:7" ht="30" x14ac:dyDescent="0.25">
      <c r="A12" s="5" t="s">
        <v>4</v>
      </c>
      <c r="C12" s="6"/>
      <c r="D12" s="6"/>
    </row>
    <row r="13" spans="1:7" ht="28.5" x14ac:dyDescent="0.2">
      <c r="A13" s="7" t="s">
        <v>5</v>
      </c>
      <c r="C13" s="6"/>
      <c r="D13" s="6"/>
    </row>
    <row r="14" spans="1:7" ht="45" x14ac:dyDescent="0.25">
      <c r="A14" s="5" t="s">
        <v>6</v>
      </c>
      <c r="C14" s="6"/>
      <c r="D14" s="6"/>
    </row>
    <row r="15" spans="1:7" ht="45" x14ac:dyDescent="0.25">
      <c r="A15" s="5" t="s">
        <v>7</v>
      </c>
      <c r="B15" s="8"/>
      <c r="C15" s="9"/>
      <c r="D15" s="9"/>
    </row>
    <row r="16" spans="1:7" ht="30" x14ac:dyDescent="0.25">
      <c r="A16" s="5" t="s">
        <v>8</v>
      </c>
      <c r="B16" s="8"/>
      <c r="C16" s="9"/>
      <c r="D16" s="9"/>
    </row>
    <row r="17" spans="1:1" ht="28.5" x14ac:dyDescent="0.2">
      <c r="A17" s="7" t="s">
        <v>9</v>
      </c>
    </row>
    <row r="18" spans="1:1" ht="30" x14ac:dyDescent="0.25">
      <c r="A18" s="5" t="s">
        <v>10</v>
      </c>
    </row>
    <row r="19" spans="1:1" ht="57" x14ac:dyDescent="0.2">
      <c r="A19" s="7" t="s">
        <v>1253</v>
      </c>
    </row>
    <row r="20" spans="1:1" ht="28.5" x14ac:dyDescent="0.2">
      <c r="A20" s="7" t="s">
        <v>11</v>
      </c>
    </row>
    <row r="21" spans="1:1" ht="42.75" x14ac:dyDescent="0.2">
      <c r="A21" s="7" t="s">
        <v>12</v>
      </c>
    </row>
    <row r="22" spans="1:1" ht="57" x14ac:dyDescent="0.2">
      <c r="A22" s="7" t="s">
        <v>1254</v>
      </c>
    </row>
  </sheetData>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P63"/>
  <sheetViews>
    <sheetView zoomScale="85" workbookViewId="0">
      <pane ySplit="57" topLeftCell="A58" activePane="bottomLeft" state="frozen"/>
      <selection pane="bottomLeft" activeCell="O8" sqref="A3:O8"/>
    </sheetView>
  </sheetViews>
  <sheetFormatPr defaultColWidth="8.85546875" defaultRowHeight="14.25" x14ac:dyDescent="0.2"/>
  <cols>
    <col min="1" max="1" width="12.42578125" style="1" bestFit="1" customWidth="1"/>
    <col min="2" max="2" width="16.7109375" style="1" bestFit="1" customWidth="1"/>
    <col min="3" max="3" width="37.42578125" style="1" bestFit="1" customWidth="1"/>
    <col min="4" max="4" width="29.140625" style="1" bestFit="1" customWidth="1"/>
    <col min="5" max="5" width="8.85546875" style="1" bestFit="1"/>
    <col min="6" max="6" width="28.28515625" style="1" bestFit="1" customWidth="1"/>
    <col min="7" max="7" width="26" style="1" bestFit="1" customWidth="1"/>
    <col min="8" max="8" width="8.85546875" style="1" bestFit="1"/>
    <col min="9" max="9" width="17.85546875" style="49" bestFit="1" customWidth="1"/>
    <col min="10" max="10" width="11.5703125" style="1" bestFit="1" customWidth="1"/>
    <col min="11" max="11" width="17.140625" style="49" bestFit="1" customWidth="1"/>
    <col min="12" max="12" width="17.5703125" style="23" bestFit="1" customWidth="1"/>
    <col min="13" max="13" width="8.85546875" style="1" bestFit="1"/>
    <col min="14" max="16384" width="8.85546875" style="1"/>
  </cols>
  <sheetData>
    <row r="1" spans="1:16" s="33" customFormat="1" ht="15" x14ac:dyDescent="0.25">
      <c r="A1" s="34" t="s">
        <v>418</v>
      </c>
      <c r="I1" s="35"/>
      <c r="J1" s="36"/>
      <c r="K1" s="37"/>
      <c r="L1" s="38"/>
    </row>
    <row r="2" spans="1:16" s="8" customFormat="1" ht="15" x14ac:dyDescent="0.25">
      <c r="A2" s="8" t="s">
        <v>419</v>
      </c>
      <c r="B2" s="8" t="s">
        <v>420</v>
      </c>
      <c r="C2" s="8" t="s">
        <v>421</v>
      </c>
      <c r="D2" s="8" t="s">
        <v>197</v>
      </c>
      <c r="E2" s="8" t="s">
        <v>422</v>
      </c>
      <c r="F2" s="8" t="s">
        <v>423</v>
      </c>
      <c r="G2" s="8" t="s">
        <v>302</v>
      </c>
      <c r="H2" s="8" t="s">
        <v>76</v>
      </c>
      <c r="I2" s="39" t="s">
        <v>424</v>
      </c>
      <c r="J2" s="40" t="s">
        <v>425</v>
      </c>
      <c r="K2" s="39" t="s">
        <v>426</v>
      </c>
      <c r="L2" s="24" t="s">
        <v>427</v>
      </c>
      <c r="M2" s="8" t="s">
        <v>428</v>
      </c>
      <c r="N2" s="40" t="s">
        <v>429</v>
      </c>
      <c r="O2" s="8" t="s">
        <v>430</v>
      </c>
    </row>
    <row r="3" spans="1:16" x14ac:dyDescent="0.2">
      <c r="A3" s="41" t="s">
        <v>1110</v>
      </c>
      <c r="B3" s="1" t="s">
        <v>1111</v>
      </c>
      <c r="C3" s="1" t="s">
        <v>433</v>
      </c>
      <c r="D3" s="1" t="s">
        <v>265</v>
      </c>
      <c r="E3" s="1" t="s">
        <v>1112</v>
      </c>
      <c r="F3" s="1" t="s">
        <v>411</v>
      </c>
      <c r="G3" s="1" t="s">
        <v>321</v>
      </c>
      <c r="H3" s="1" t="s">
        <v>190</v>
      </c>
      <c r="I3" s="49">
        <v>1292484.6000000001</v>
      </c>
      <c r="J3" s="1" t="s">
        <v>435</v>
      </c>
      <c r="K3" s="49">
        <f>I3*INDEX(Currencies!$C$2:$C$15,MATCH(J3, Currencies!$B$2:$B$15, 0))</f>
        <v>1292484.6000000001</v>
      </c>
      <c r="L3" s="23">
        <v>45700</v>
      </c>
      <c r="M3" s="1" t="s">
        <v>436</v>
      </c>
      <c r="O3" s="1" t="s">
        <v>923</v>
      </c>
    </row>
    <row r="4" spans="1:16" x14ac:dyDescent="0.2">
      <c r="A4" s="41" t="s">
        <v>1113</v>
      </c>
      <c r="B4" s="1" t="s">
        <v>1114</v>
      </c>
      <c r="C4" s="1" t="s">
        <v>433</v>
      </c>
      <c r="D4" s="1" t="s">
        <v>263</v>
      </c>
      <c r="E4" s="1" t="s">
        <v>1115</v>
      </c>
      <c r="F4" s="1" t="s">
        <v>21</v>
      </c>
      <c r="G4" s="1" t="s">
        <v>341</v>
      </c>
      <c r="H4" s="1" t="s">
        <v>110</v>
      </c>
      <c r="I4" s="49">
        <v>486862230</v>
      </c>
      <c r="J4" s="1" t="s">
        <v>922</v>
      </c>
      <c r="K4" s="49">
        <f>I4*INDEX(Currencies!$C$2:$C$15,MATCH(J4,Currencies!$B$2:$B$15,0))</f>
        <v>1275579.0426</v>
      </c>
      <c r="L4" s="23">
        <v>45736</v>
      </c>
      <c r="M4" s="1" t="s">
        <v>436</v>
      </c>
      <c r="O4" s="1" t="s">
        <v>1008</v>
      </c>
    </row>
    <row r="5" spans="1:16" s="8" customFormat="1" ht="15" x14ac:dyDescent="0.25">
      <c r="A5" s="41" t="s">
        <v>1116</v>
      </c>
      <c r="B5" s="1" t="s">
        <v>1117</v>
      </c>
      <c r="C5" s="1" t="s">
        <v>433</v>
      </c>
      <c r="D5" s="1" t="s">
        <v>264</v>
      </c>
      <c r="E5" s="1" t="s">
        <v>1118</v>
      </c>
      <c r="F5" s="1" t="s">
        <v>21</v>
      </c>
      <c r="G5" s="1" t="s">
        <v>341</v>
      </c>
      <c r="H5" s="1" t="s">
        <v>123</v>
      </c>
      <c r="I5" s="49">
        <v>14962393</v>
      </c>
      <c r="J5" s="1" t="s">
        <v>922</v>
      </c>
      <c r="K5" s="49">
        <f>I5*INDEX(Currencies!$C$2:$C$15,MATCH(J5,Currencies!$B$2:$B$15,0))</f>
        <v>39201.469660000002</v>
      </c>
      <c r="L5" s="23">
        <v>45747</v>
      </c>
      <c r="M5" s="1" t="s">
        <v>436</v>
      </c>
      <c r="N5" s="1"/>
      <c r="O5" s="1"/>
      <c r="P5" s="1"/>
    </row>
    <row r="6" spans="1:16" s="8" customFormat="1" ht="15" x14ac:dyDescent="0.25">
      <c r="A6" s="41" t="s">
        <v>1119</v>
      </c>
      <c r="B6" s="1" t="s">
        <v>1120</v>
      </c>
      <c r="C6" s="1" t="s">
        <v>433</v>
      </c>
      <c r="D6" s="1" t="s">
        <v>263</v>
      </c>
      <c r="E6" s="1" t="s">
        <v>1115</v>
      </c>
      <c r="F6" s="1" t="s">
        <v>21</v>
      </c>
      <c r="G6" s="1" t="s">
        <v>341</v>
      </c>
      <c r="H6" s="1" t="s">
        <v>110</v>
      </c>
      <c r="I6" s="49">
        <v>42445342</v>
      </c>
      <c r="J6" s="1" t="s">
        <v>922</v>
      </c>
      <c r="K6" s="49">
        <f>I6*INDEX(Currencies!$C$2:$C$15,MATCH(J6,Currencies!$B$2:$B$15,0))</f>
        <v>111206.79604</v>
      </c>
      <c r="L6" s="23">
        <v>45782</v>
      </c>
      <c r="M6" s="1" t="s">
        <v>436</v>
      </c>
      <c r="N6" s="1"/>
      <c r="O6" s="1"/>
      <c r="P6" s="1"/>
    </row>
    <row r="7" spans="1:16" s="8" customFormat="1" ht="15" x14ac:dyDescent="0.25">
      <c r="A7" s="41" t="s">
        <v>1121</v>
      </c>
      <c r="B7" s="1" t="s">
        <v>1122</v>
      </c>
      <c r="C7" s="1" t="s">
        <v>433</v>
      </c>
      <c r="D7" s="1" t="s">
        <v>264</v>
      </c>
      <c r="E7" s="1" t="s">
        <v>1123</v>
      </c>
      <c r="F7" s="1" t="s">
        <v>21</v>
      </c>
      <c r="G7" s="1" t="s">
        <v>341</v>
      </c>
      <c r="H7" s="1" t="s">
        <v>123</v>
      </c>
      <c r="I7" s="49">
        <v>15540111</v>
      </c>
      <c r="J7" s="1" t="s">
        <v>922</v>
      </c>
      <c r="K7" s="49">
        <f>I7*INDEX(Currencies!$C$2:$C$15,MATCH(J7,Currencies!$B$2:$B$15,0))</f>
        <v>40715.090819999998</v>
      </c>
      <c r="L7" s="23">
        <v>45783</v>
      </c>
      <c r="M7" s="1" t="s">
        <v>436</v>
      </c>
      <c r="N7" s="1"/>
      <c r="O7" s="1"/>
      <c r="P7" s="1"/>
    </row>
    <row r="8" spans="1:16" s="8" customFormat="1" ht="15" x14ac:dyDescent="0.25">
      <c r="A8" s="41" t="s">
        <v>1124</v>
      </c>
      <c r="B8" s="1" t="s">
        <v>1125</v>
      </c>
      <c r="C8" s="1" t="s">
        <v>433</v>
      </c>
      <c r="D8" s="1" t="s">
        <v>263</v>
      </c>
      <c r="E8" s="1" t="s">
        <v>1115</v>
      </c>
      <c r="F8" s="1" t="s">
        <v>21</v>
      </c>
      <c r="G8" s="1" t="s">
        <v>341</v>
      </c>
      <c r="H8" s="1" t="s">
        <v>110</v>
      </c>
      <c r="I8" s="49">
        <v>49686744</v>
      </c>
      <c r="J8" s="1" t="s">
        <v>922</v>
      </c>
      <c r="K8" s="49">
        <f>I8*INDEX(Currencies!$C$2:$C$15,MATCH(J8,Currencies!$B$2:$B$15,0))</f>
        <v>130179.26927999999</v>
      </c>
      <c r="L8" s="23">
        <v>45797</v>
      </c>
      <c r="M8" s="1" t="s">
        <v>436</v>
      </c>
      <c r="N8" s="1"/>
      <c r="O8" s="1"/>
      <c r="P8" s="1"/>
    </row>
    <row r="9" spans="1:16" s="8" customFormat="1" ht="15" x14ac:dyDescent="0.25">
      <c r="I9" s="39"/>
      <c r="J9" s="40"/>
      <c r="K9" s="39"/>
      <c r="L9" s="24"/>
      <c r="N9" s="40"/>
    </row>
    <row r="10" spans="1:16" s="8" customFormat="1" ht="15" x14ac:dyDescent="0.25">
      <c r="I10" s="39"/>
      <c r="J10" s="40"/>
      <c r="K10" s="39"/>
      <c r="L10" s="24"/>
      <c r="N10" s="40"/>
    </row>
    <row r="11" spans="1:16" s="8" customFormat="1" ht="15" x14ac:dyDescent="0.25">
      <c r="I11" s="39"/>
      <c r="J11" s="40"/>
      <c r="K11" s="39"/>
      <c r="L11" s="24"/>
      <c r="N11" s="40"/>
    </row>
    <row r="12" spans="1:16" s="8" customFormat="1" ht="15" x14ac:dyDescent="0.25">
      <c r="I12" s="39"/>
      <c r="J12" s="40"/>
      <c r="K12" s="39"/>
      <c r="L12" s="24"/>
      <c r="N12" s="40"/>
    </row>
    <row r="13" spans="1:16" s="8" customFormat="1" ht="15" x14ac:dyDescent="0.25">
      <c r="I13" s="39"/>
      <c r="J13" s="40"/>
      <c r="K13" s="39"/>
      <c r="L13" s="24"/>
      <c r="N13" s="40"/>
    </row>
    <row r="14" spans="1:16" s="8" customFormat="1" ht="15" x14ac:dyDescent="0.25">
      <c r="I14" s="39"/>
      <c r="J14" s="40"/>
      <c r="K14" s="39"/>
      <c r="L14" s="24"/>
      <c r="N14" s="40"/>
    </row>
    <row r="15" spans="1:16" s="8" customFormat="1" ht="15" x14ac:dyDescent="0.25">
      <c r="I15" s="39"/>
      <c r="J15" s="40"/>
      <c r="K15" s="39"/>
      <c r="L15" s="24"/>
      <c r="N15" s="40"/>
    </row>
    <row r="16" spans="1:16" s="8" customFormat="1" ht="15" x14ac:dyDescent="0.25">
      <c r="I16" s="39"/>
      <c r="J16" s="40"/>
      <c r="K16" s="39"/>
      <c r="L16" s="24"/>
      <c r="N16" s="40"/>
    </row>
    <row r="17" spans="9:14" s="8" customFormat="1" ht="15" x14ac:dyDescent="0.25">
      <c r="I17" s="39"/>
      <c r="J17" s="40"/>
      <c r="K17" s="39"/>
      <c r="L17" s="24"/>
      <c r="N17" s="40"/>
    </row>
    <row r="18" spans="9:14" s="8" customFormat="1" ht="15" x14ac:dyDescent="0.25">
      <c r="I18" s="39"/>
      <c r="J18" s="40"/>
      <c r="K18" s="39"/>
      <c r="L18" s="24"/>
      <c r="N18" s="40"/>
    </row>
    <row r="19" spans="9:14" s="8" customFormat="1" ht="15" x14ac:dyDescent="0.25">
      <c r="I19" s="39"/>
      <c r="J19" s="40"/>
      <c r="K19" s="39"/>
      <c r="L19" s="24"/>
      <c r="N19" s="40"/>
    </row>
    <row r="20" spans="9:14" s="8" customFormat="1" ht="15" x14ac:dyDescent="0.25">
      <c r="I20" s="39"/>
      <c r="J20" s="40"/>
      <c r="K20" s="39"/>
      <c r="L20" s="24"/>
      <c r="N20" s="40"/>
    </row>
    <row r="21" spans="9:14" s="8" customFormat="1" ht="15" x14ac:dyDescent="0.25">
      <c r="I21" s="39"/>
      <c r="J21" s="40"/>
      <c r="K21" s="39"/>
      <c r="L21" s="24"/>
      <c r="N21" s="40"/>
    </row>
    <row r="22" spans="9:14" s="8" customFormat="1" ht="15" x14ac:dyDescent="0.25">
      <c r="I22" s="39"/>
      <c r="J22" s="40"/>
      <c r="K22" s="39"/>
      <c r="L22" s="24"/>
      <c r="N22" s="40"/>
    </row>
    <row r="23" spans="9:14" s="8" customFormat="1" ht="15" x14ac:dyDescent="0.25">
      <c r="I23" s="39"/>
      <c r="J23" s="40"/>
      <c r="K23" s="39"/>
      <c r="L23" s="24"/>
      <c r="N23" s="40"/>
    </row>
    <row r="24" spans="9:14" s="8" customFormat="1" ht="15" x14ac:dyDescent="0.25">
      <c r="I24" s="39"/>
      <c r="J24" s="40"/>
      <c r="K24" s="39"/>
      <c r="L24" s="24"/>
      <c r="N24" s="40"/>
    </row>
    <row r="25" spans="9:14" s="8" customFormat="1" ht="15" x14ac:dyDescent="0.25">
      <c r="I25" s="39"/>
      <c r="J25" s="40"/>
      <c r="K25" s="39"/>
      <c r="L25" s="24"/>
      <c r="N25" s="40"/>
    </row>
    <row r="26" spans="9:14" s="8" customFormat="1" ht="15" x14ac:dyDescent="0.25">
      <c r="I26" s="39"/>
      <c r="J26" s="40"/>
      <c r="K26" s="39"/>
      <c r="L26" s="24"/>
      <c r="N26" s="40"/>
    </row>
    <row r="27" spans="9:14" s="8" customFormat="1" ht="15" x14ac:dyDescent="0.25">
      <c r="I27" s="39"/>
      <c r="J27" s="40"/>
      <c r="K27" s="39"/>
      <c r="L27" s="24"/>
      <c r="N27" s="40"/>
    </row>
    <row r="28" spans="9:14" s="8" customFormat="1" ht="15" x14ac:dyDescent="0.25">
      <c r="I28" s="39"/>
      <c r="J28" s="40"/>
      <c r="K28" s="39"/>
      <c r="L28" s="24"/>
      <c r="N28" s="40"/>
    </row>
    <row r="29" spans="9:14" s="8" customFormat="1" ht="15" x14ac:dyDescent="0.25">
      <c r="I29" s="39"/>
      <c r="J29" s="40"/>
      <c r="K29" s="39"/>
      <c r="L29" s="24"/>
      <c r="N29" s="40"/>
    </row>
    <row r="30" spans="9:14" s="8" customFormat="1" ht="15" x14ac:dyDescent="0.25">
      <c r="I30" s="39"/>
      <c r="J30" s="40"/>
      <c r="K30" s="39"/>
      <c r="L30" s="24"/>
      <c r="N30" s="40"/>
    </row>
    <row r="31" spans="9:14" s="8" customFormat="1" ht="15" x14ac:dyDescent="0.25">
      <c r="I31" s="39"/>
      <c r="J31" s="40"/>
      <c r="K31" s="39"/>
      <c r="L31" s="24"/>
      <c r="N31" s="40"/>
    </row>
    <row r="32" spans="9:14" s="8" customFormat="1" ht="15" x14ac:dyDescent="0.25">
      <c r="I32" s="39"/>
      <c r="J32" s="40"/>
      <c r="K32" s="39"/>
      <c r="L32" s="24"/>
      <c r="N32" s="40"/>
    </row>
    <row r="33" spans="9:14" s="8" customFormat="1" ht="15" x14ac:dyDescent="0.25">
      <c r="I33" s="39"/>
      <c r="J33" s="40"/>
      <c r="K33" s="39"/>
      <c r="L33" s="24"/>
      <c r="N33" s="40"/>
    </row>
    <row r="34" spans="9:14" s="8" customFormat="1" ht="15" x14ac:dyDescent="0.25">
      <c r="I34" s="39"/>
      <c r="J34" s="40"/>
      <c r="K34" s="39"/>
      <c r="L34" s="24"/>
      <c r="N34" s="40"/>
    </row>
    <row r="35" spans="9:14" s="8" customFormat="1" ht="15" x14ac:dyDescent="0.25">
      <c r="I35" s="39"/>
      <c r="J35" s="40"/>
      <c r="K35" s="39"/>
      <c r="L35" s="24"/>
      <c r="N35" s="40"/>
    </row>
    <row r="36" spans="9:14" s="8" customFormat="1" ht="15" x14ac:dyDescent="0.25">
      <c r="I36" s="39"/>
      <c r="J36" s="40"/>
      <c r="K36" s="39"/>
      <c r="L36" s="24"/>
      <c r="N36" s="40"/>
    </row>
    <row r="37" spans="9:14" s="8" customFormat="1" ht="15" x14ac:dyDescent="0.25">
      <c r="I37" s="39"/>
      <c r="J37" s="40"/>
      <c r="K37" s="39"/>
      <c r="L37" s="24"/>
      <c r="N37" s="40"/>
    </row>
    <row r="38" spans="9:14" s="8" customFormat="1" ht="15" x14ac:dyDescent="0.25">
      <c r="I38" s="39"/>
      <c r="J38" s="40"/>
      <c r="K38" s="39"/>
      <c r="L38" s="24"/>
      <c r="N38" s="40"/>
    </row>
    <row r="39" spans="9:14" s="8" customFormat="1" ht="15" x14ac:dyDescent="0.25">
      <c r="I39" s="39"/>
      <c r="J39" s="40"/>
      <c r="K39" s="39"/>
      <c r="L39" s="24"/>
      <c r="N39" s="40"/>
    </row>
    <row r="40" spans="9:14" s="8" customFormat="1" ht="15" x14ac:dyDescent="0.25">
      <c r="I40" s="39"/>
      <c r="J40" s="40"/>
      <c r="K40" s="39"/>
      <c r="L40" s="24"/>
      <c r="N40" s="40"/>
    </row>
    <row r="41" spans="9:14" s="8" customFormat="1" ht="15" x14ac:dyDescent="0.25">
      <c r="I41" s="39"/>
      <c r="J41" s="40"/>
      <c r="K41" s="39"/>
      <c r="L41" s="24"/>
      <c r="N41" s="40"/>
    </row>
    <row r="42" spans="9:14" s="8" customFormat="1" ht="15" x14ac:dyDescent="0.25">
      <c r="I42" s="39"/>
      <c r="J42" s="40"/>
      <c r="K42" s="39"/>
      <c r="L42" s="24"/>
      <c r="N42" s="40"/>
    </row>
    <row r="43" spans="9:14" s="8" customFormat="1" ht="15" x14ac:dyDescent="0.25">
      <c r="I43" s="39"/>
      <c r="J43" s="40"/>
      <c r="K43" s="39"/>
      <c r="L43" s="24"/>
      <c r="N43" s="40"/>
    </row>
    <row r="44" spans="9:14" s="8" customFormat="1" ht="15" x14ac:dyDescent="0.25">
      <c r="I44" s="39"/>
      <c r="J44" s="40"/>
      <c r="K44" s="39"/>
      <c r="L44" s="24"/>
      <c r="N44" s="40"/>
    </row>
    <row r="45" spans="9:14" s="8" customFormat="1" ht="15" x14ac:dyDescent="0.25">
      <c r="I45" s="39"/>
      <c r="J45" s="40"/>
      <c r="K45" s="39"/>
      <c r="L45" s="24"/>
      <c r="N45" s="40"/>
    </row>
    <row r="46" spans="9:14" s="8" customFormat="1" ht="15" x14ac:dyDescent="0.25">
      <c r="I46" s="39"/>
      <c r="J46" s="40"/>
      <c r="K46" s="39"/>
      <c r="L46" s="24"/>
      <c r="N46" s="40"/>
    </row>
    <row r="47" spans="9:14" s="8" customFormat="1" ht="15" x14ac:dyDescent="0.25">
      <c r="I47" s="39"/>
      <c r="J47" s="40"/>
      <c r="K47" s="39"/>
      <c r="L47" s="24"/>
      <c r="N47" s="40"/>
    </row>
    <row r="48" spans="9:14" s="8" customFormat="1" ht="15" x14ac:dyDescent="0.25">
      <c r="I48" s="39"/>
      <c r="J48" s="40"/>
      <c r="K48" s="39"/>
      <c r="L48" s="24"/>
      <c r="N48" s="40"/>
    </row>
    <row r="49" spans="1:16" s="8" customFormat="1" ht="15" x14ac:dyDescent="0.25">
      <c r="I49" s="39"/>
      <c r="J49" s="40"/>
      <c r="K49" s="39"/>
      <c r="L49" s="24"/>
      <c r="N49" s="40"/>
    </row>
    <row r="50" spans="1:16" s="8" customFormat="1" ht="15" x14ac:dyDescent="0.25">
      <c r="I50" s="39"/>
      <c r="J50" s="40"/>
      <c r="K50" s="39"/>
      <c r="L50" s="24"/>
      <c r="N50" s="40"/>
    </row>
    <row r="51" spans="1:16" s="8" customFormat="1" ht="15" x14ac:dyDescent="0.25">
      <c r="I51" s="39"/>
      <c r="J51" s="40"/>
      <c r="K51" s="39"/>
      <c r="L51" s="24"/>
      <c r="N51" s="40"/>
    </row>
    <row r="52" spans="1:16" s="8" customFormat="1" ht="15" x14ac:dyDescent="0.25">
      <c r="I52" s="39"/>
      <c r="J52" s="40"/>
      <c r="K52" s="39"/>
      <c r="L52" s="24"/>
      <c r="N52" s="40"/>
    </row>
    <row r="53" spans="1:16" s="8" customFormat="1" ht="15" x14ac:dyDescent="0.25">
      <c r="I53" s="39"/>
      <c r="J53" s="40"/>
      <c r="K53" s="39"/>
      <c r="L53" s="24"/>
      <c r="N53" s="40"/>
    </row>
    <row r="54" spans="1:16" s="8" customFormat="1" ht="15" x14ac:dyDescent="0.25">
      <c r="I54" s="39"/>
      <c r="J54" s="40"/>
      <c r="K54" s="39"/>
      <c r="L54" s="24"/>
      <c r="N54" s="40"/>
    </row>
    <row r="55" spans="1:16" s="8" customFormat="1" ht="15" x14ac:dyDescent="0.25">
      <c r="I55" s="39"/>
      <c r="J55" s="40"/>
      <c r="K55" s="39"/>
      <c r="L55" s="24"/>
      <c r="N55" s="40"/>
    </row>
    <row r="56" spans="1:16" ht="15" x14ac:dyDescent="0.25">
      <c r="A56" s="8"/>
      <c r="B56" s="8"/>
      <c r="C56" s="8"/>
      <c r="D56" s="8"/>
      <c r="E56" s="8"/>
      <c r="F56" s="8"/>
      <c r="G56" s="8"/>
      <c r="H56" s="8"/>
      <c r="I56" s="39"/>
      <c r="J56" s="40"/>
      <c r="K56" s="39"/>
      <c r="L56" s="24"/>
      <c r="M56" s="8"/>
      <c r="N56" s="40"/>
      <c r="O56" s="8"/>
      <c r="P56" s="8"/>
    </row>
    <row r="59" spans="1:16" ht="15" x14ac:dyDescent="0.25">
      <c r="A59" s="1" t="s">
        <v>1126</v>
      </c>
      <c r="B59" s="8">
        <f ca="1">COUNTA(_xlfn.UNIQUE(#REF!))</f>
        <v>1</v>
      </c>
      <c r="I59" s="49" t="s">
        <v>1127</v>
      </c>
      <c r="K59" s="39" t="e">
        <f>SUM(#REF!)</f>
        <v>#REF!</v>
      </c>
    </row>
    <row r="60" spans="1:16" x14ac:dyDescent="0.2">
      <c r="I60" s="49" t="s">
        <v>1127</v>
      </c>
    </row>
    <row r="62" spans="1:16" x14ac:dyDescent="0.2">
      <c r="I62" s="49" t="s">
        <v>1127</v>
      </c>
    </row>
    <row r="63" spans="1:16" x14ac:dyDescent="0.2">
      <c r="I63" s="49" t="s">
        <v>1127</v>
      </c>
    </row>
  </sheetData>
  <sortState ref="A2:P68">
    <sortCondition ref="L1"/>
  </sortState>
  <hyperlinks>
    <hyperlink ref="A3" r:id="rId1"/>
    <hyperlink ref="A4" r:id="rId2"/>
    <hyperlink ref="A5" r:id="rId3"/>
    <hyperlink ref="A6" r:id="rId4"/>
    <hyperlink ref="A7" r:id="rId5"/>
    <hyperlink ref="A8" r:id="rId6"/>
  </hyperlinks>
  <pageMargins left="0.7" right="0.7" top="0.75" bottom="0.75" header="0.3" footer="0.3"/>
  <pageSetup paperSize="9" orientation="portrait"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Q36"/>
  <sheetViews>
    <sheetView zoomScale="85" workbookViewId="0">
      <selection activeCell="O36" sqref="A3:O36"/>
    </sheetView>
  </sheetViews>
  <sheetFormatPr defaultColWidth="9.140625" defaultRowHeight="15" x14ac:dyDescent="0.25"/>
  <cols>
    <col min="1" max="8" width="9.140625" style="50" bestFit="1"/>
    <col min="9" max="9" width="17.85546875" style="50" bestFit="1" customWidth="1"/>
    <col min="10" max="10" width="9.140625" style="50" bestFit="1"/>
    <col min="11" max="11" width="14.7109375" style="50" bestFit="1" customWidth="1"/>
    <col min="12" max="12" width="19.5703125" style="50" bestFit="1" customWidth="1"/>
    <col min="13" max="13" width="9.140625" style="50" bestFit="1"/>
    <col min="14" max="14" width="25" style="50" bestFit="1" customWidth="1"/>
    <col min="15" max="15" width="9.140625" style="50" bestFit="1"/>
    <col min="16" max="16384" width="9.140625" style="50"/>
  </cols>
  <sheetData>
    <row r="1" spans="1:17" s="33" customFormat="1" x14ac:dyDescent="0.25">
      <c r="A1" s="34" t="s">
        <v>418</v>
      </c>
      <c r="I1" s="35"/>
      <c r="J1" s="36"/>
      <c r="K1" s="37"/>
      <c r="L1" s="38"/>
    </row>
    <row r="2" spans="1:17" s="8" customFormat="1" x14ac:dyDescent="0.25">
      <c r="A2" s="59" t="s">
        <v>419</v>
      </c>
      <c r="B2" s="59" t="s">
        <v>420</v>
      </c>
      <c r="C2" s="59" t="s">
        <v>421</v>
      </c>
      <c r="D2" s="59" t="s">
        <v>197</v>
      </c>
      <c r="E2" s="59" t="s">
        <v>422</v>
      </c>
      <c r="F2" s="59" t="s">
        <v>423</v>
      </c>
      <c r="G2" s="59" t="s">
        <v>1128</v>
      </c>
      <c r="H2" s="59" t="s">
        <v>76</v>
      </c>
      <c r="I2" s="60" t="s">
        <v>424</v>
      </c>
      <c r="J2" s="61" t="s">
        <v>425</v>
      </c>
      <c r="K2" s="60" t="s">
        <v>426</v>
      </c>
      <c r="L2" s="62" t="s">
        <v>427</v>
      </c>
      <c r="M2" s="59" t="s">
        <v>428</v>
      </c>
      <c r="N2" s="61" t="s">
        <v>429</v>
      </c>
      <c r="O2" s="59" t="s">
        <v>1129</v>
      </c>
      <c r="P2" s="59" t="s">
        <v>1130</v>
      </c>
    </row>
    <row r="3" spans="1:17" x14ac:dyDescent="0.25">
      <c r="A3" s="51" t="s">
        <v>1131</v>
      </c>
      <c r="B3" s="63"/>
      <c r="C3" s="21" t="s">
        <v>439</v>
      </c>
      <c r="D3" s="21" t="s">
        <v>1132</v>
      </c>
      <c r="E3" s="21" t="s">
        <v>1133</v>
      </c>
      <c r="F3" s="21" t="s">
        <v>26</v>
      </c>
      <c r="G3" s="21" t="s">
        <v>1134</v>
      </c>
      <c r="H3" s="21" t="s">
        <v>1135</v>
      </c>
      <c r="I3" s="64">
        <v>90714.880000000005</v>
      </c>
      <c r="J3" s="47" t="s">
        <v>435</v>
      </c>
      <c r="K3" s="64">
        <f>I3*INDEX(Currencies!$C$2:$C$15,MATCH(J3, Currencies!$B$2:$B$15, 0))</f>
        <v>90714.880000000005</v>
      </c>
      <c r="L3" s="65">
        <v>44301</v>
      </c>
      <c r="M3" s="21" t="s">
        <v>436</v>
      </c>
      <c r="N3" s="21"/>
      <c r="O3" s="21"/>
      <c r="P3" s="66"/>
      <c r="Q3" s="1"/>
    </row>
    <row r="4" spans="1:17" x14ac:dyDescent="0.25">
      <c r="A4" s="51" t="s">
        <v>1136</v>
      </c>
      <c r="B4" s="63"/>
      <c r="C4" s="21" t="s">
        <v>433</v>
      </c>
      <c r="D4" s="21" t="s">
        <v>1132</v>
      </c>
      <c r="E4" s="21" t="s">
        <v>1137</v>
      </c>
      <c r="F4" s="21" t="s">
        <v>26</v>
      </c>
      <c r="G4" s="21" t="s">
        <v>1138</v>
      </c>
      <c r="H4" s="21" t="s">
        <v>1139</v>
      </c>
      <c r="I4" s="64">
        <v>90714.880000000005</v>
      </c>
      <c r="J4" s="47" t="s">
        <v>435</v>
      </c>
      <c r="K4" s="64">
        <f>I4*INDEX(Currencies!$C$2:$C$15,MATCH(J4,Currencies!$B$2:$B$15,0))</f>
        <v>90714.880000000005</v>
      </c>
      <c r="L4" s="65">
        <v>44301</v>
      </c>
      <c r="M4" s="21" t="s">
        <v>436</v>
      </c>
      <c r="N4" s="21"/>
      <c r="O4" s="21"/>
      <c r="P4" s="66"/>
      <c r="Q4" s="1"/>
    </row>
    <row r="5" spans="1:17" x14ac:dyDescent="0.25">
      <c r="A5" s="51" t="s">
        <v>1140</v>
      </c>
      <c r="B5" s="63"/>
      <c r="C5" s="21" t="s">
        <v>433</v>
      </c>
      <c r="D5" s="21" t="s">
        <v>1132</v>
      </c>
      <c r="E5" s="21" t="s">
        <v>1137</v>
      </c>
      <c r="F5" s="21" t="s">
        <v>26</v>
      </c>
      <c r="G5" s="21" t="s">
        <v>1134</v>
      </c>
      <c r="H5" s="21" t="s">
        <v>1135</v>
      </c>
      <c r="I5" s="64">
        <v>2181126.88</v>
      </c>
      <c r="J5" s="47" t="s">
        <v>435</v>
      </c>
      <c r="K5" s="64">
        <f>I5*INDEX(Currencies!$C$2:$C$15,MATCH(J5,Currencies!$B$2:$B$15,0))</f>
        <v>2181126.88</v>
      </c>
      <c r="L5" s="65">
        <v>44301</v>
      </c>
      <c r="M5" s="46" t="s">
        <v>436</v>
      </c>
      <c r="N5" s="21"/>
      <c r="O5" s="21"/>
      <c r="P5" s="66"/>
      <c r="Q5" s="1"/>
    </row>
    <row r="6" spans="1:17" x14ac:dyDescent="0.25">
      <c r="A6" s="51" t="s">
        <v>1141</v>
      </c>
      <c r="B6" s="63"/>
      <c r="C6" s="21" t="s">
        <v>433</v>
      </c>
      <c r="D6" s="21" t="s">
        <v>1132</v>
      </c>
      <c r="E6" s="21" t="s">
        <v>1137</v>
      </c>
      <c r="F6" s="21" t="s">
        <v>26</v>
      </c>
      <c r="G6" s="21" t="s">
        <v>1134</v>
      </c>
      <c r="H6" s="21" t="s">
        <v>1135</v>
      </c>
      <c r="I6" s="64">
        <v>2181126.88</v>
      </c>
      <c r="J6" s="47" t="s">
        <v>435</v>
      </c>
      <c r="K6" s="64">
        <f>I6*INDEX(Currencies!$C$2:$C$15,MATCH(J6,Currencies!$B$2:$B$15,0))</f>
        <v>2181126.88</v>
      </c>
      <c r="L6" s="65">
        <v>44301</v>
      </c>
      <c r="M6" s="46" t="s">
        <v>436</v>
      </c>
      <c r="N6" s="21"/>
      <c r="O6" s="21"/>
      <c r="P6" s="66"/>
      <c r="Q6" s="67"/>
    </row>
    <row r="7" spans="1:17" x14ac:dyDescent="0.25">
      <c r="A7" s="51" t="s">
        <v>1142</v>
      </c>
      <c r="B7" s="63"/>
      <c r="C7" s="21" t="s">
        <v>433</v>
      </c>
      <c r="D7" s="21" t="s">
        <v>1132</v>
      </c>
      <c r="E7" s="21" t="s">
        <v>1137</v>
      </c>
      <c r="F7" s="21" t="s">
        <v>26</v>
      </c>
      <c r="G7" s="21" t="s">
        <v>1134</v>
      </c>
      <c r="H7" s="21" t="s">
        <v>1135</v>
      </c>
      <c r="I7" s="64">
        <v>2181126.88</v>
      </c>
      <c r="J7" s="47" t="s">
        <v>435</v>
      </c>
      <c r="K7" s="64">
        <f>I7*INDEX(Currencies!$C$2:$C$15,MATCH(J7,Currencies!$B$2:$B$15,0))</f>
        <v>2181126.88</v>
      </c>
      <c r="L7" s="65">
        <v>44301</v>
      </c>
      <c r="M7" s="46" t="s">
        <v>436</v>
      </c>
      <c r="N7" s="21"/>
      <c r="O7" s="21"/>
      <c r="P7" s="66"/>
      <c r="Q7" s="67"/>
    </row>
    <row r="8" spans="1:17" x14ac:dyDescent="0.25">
      <c r="A8" s="51" t="s">
        <v>1143</v>
      </c>
      <c r="B8" s="63"/>
      <c r="C8" s="21" t="s">
        <v>433</v>
      </c>
      <c r="D8" s="21" t="s">
        <v>1132</v>
      </c>
      <c r="E8" s="21" t="s">
        <v>1137</v>
      </c>
      <c r="F8" s="21" t="s">
        <v>26</v>
      </c>
      <c r="G8" s="21" t="s">
        <v>1134</v>
      </c>
      <c r="H8" s="21" t="s">
        <v>1135</v>
      </c>
      <c r="I8" s="64">
        <v>2181126.88</v>
      </c>
      <c r="J8" s="47" t="s">
        <v>435</v>
      </c>
      <c r="K8" s="64">
        <f>I8*INDEX(Currencies!$C$2:$C$15,MATCH(J8,Currencies!$B$2:$B$15,0))</f>
        <v>2181126.88</v>
      </c>
      <c r="L8" s="65">
        <v>44301</v>
      </c>
      <c r="M8" s="46" t="s">
        <v>436</v>
      </c>
      <c r="N8" s="21"/>
      <c r="O8" s="21"/>
      <c r="P8" s="66"/>
      <c r="Q8" s="67"/>
    </row>
    <row r="9" spans="1:17" x14ac:dyDescent="0.25">
      <c r="A9" s="51" t="s">
        <v>1144</v>
      </c>
      <c r="B9" s="63"/>
      <c r="C9" s="21" t="s">
        <v>433</v>
      </c>
      <c r="D9" s="21" t="s">
        <v>1145</v>
      </c>
      <c r="E9" s="21" t="s">
        <v>1146</v>
      </c>
      <c r="F9" s="21" t="s">
        <v>405</v>
      </c>
      <c r="G9" s="21" t="s">
        <v>1147</v>
      </c>
      <c r="H9" s="21" t="s">
        <v>1148</v>
      </c>
      <c r="I9" s="64">
        <v>152612.79999999999</v>
      </c>
      <c r="J9" s="47" t="s">
        <v>435</v>
      </c>
      <c r="K9" s="64">
        <f>I9*INDEX(Currencies!$C$2:$C$15,MATCH(J9,Currencies!$B$2:$B$15,0))</f>
        <v>152612.79999999999</v>
      </c>
      <c r="L9" s="65">
        <v>44530</v>
      </c>
      <c r="M9" s="21"/>
      <c r="N9" s="21"/>
      <c r="O9" s="21"/>
      <c r="P9" s="66"/>
      <c r="Q9" s="1"/>
    </row>
    <row r="10" spans="1:17" x14ac:dyDescent="0.25">
      <c r="A10" s="51" t="s">
        <v>1149</v>
      </c>
      <c r="B10" s="63"/>
      <c r="C10" s="21" t="s">
        <v>433</v>
      </c>
      <c r="D10" s="21" t="s">
        <v>1150</v>
      </c>
      <c r="E10" s="21"/>
      <c r="F10" s="21" t="s">
        <v>400</v>
      </c>
      <c r="G10" s="21" t="s">
        <v>1151</v>
      </c>
      <c r="H10" s="21" t="s">
        <v>1152</v>
      </c>
      <c r="I10" s="64"/>
      <c r="J10" s="47" t="s">
        <v>435</v>
      </c>
      <c r="K10" s="64">
        <f>I10*INDEX(Currencies!$C$2:$C$15,MATCH(J10, Currencies!$B$2:$B$15, 0))</f>
        <v>0</v>
      </c>
      <c r="L10" s="65">
        <v>44653</v>
      </c>
      <c r="M10" s="21"/>
      <c r="N10" s="21"/>
      <c r="O10" s="21"/>
      <c r="P10" s="66"/>
      <c r="Q10" s="1"/>
    </row>
    <row r="11" spans="1:17" x14ac:dyDescent="0.25">
      <c r="A11" s="51" t="s">
        <v>1153</v>
      </c>
      <c r="B11" s="63"/>
      <c r="C11" s="21" t="s">
        <v>433</v>
      </c>
      <c r="D11" s="21" t="s">
        <v>1154</v>
      </c>
      <c r="E11" s="21" t="s">
        <v>1155</v>
      </c>
      <c r="F11" s="21" t="s">
        <v>407</v>
      </c>
      <c r="G11" s="21" t="s">
        <v>1156</v>
      </c>
      <c r="H11" s="21" t="s">
        <v>189</v>
      </c>
      <c r="I11" s="64">
        <v>40448.410000000003</v>
      </c>
      <c r="J11" s="47" t="s">
        <v>435</v>
      </c>
      <c r="K11" s="64">
        <f>I11*INDEX(Currencies!$C$2:$C$15,MATCH(J11,Currencies!$B$2:$B$15,0))</f>
        <v>40448.410000000003</v>
      </c>
      <c r="L11" s="65">
        <v>44664</v>
      </c>
      <c r="M11" s="21" t="s">
        <v>442</v>
      </c>
      <c r="N11" s="21"/>
      <c r="O11" s="21"/>
      <c r="P11" s="66"/>
      <c r="Q11" s="1"/>
    </row>
    <row r="12" spans="1:17" x14ac:dyDescent="0.25">
      <c r="A12" s="51" t="s">
        <v>1157</v>
      </c>
      <c r="B12" s="63"/>
      <c r="C12" s="21" t="s">
        <v>433</v>
      </c>
      <c r="D12" s="21" t="s">
        <v>1158</v>
      </c>
      <c r="E12" s="21" t="s">
        <v>1159</v>
      </c>
      <c r="F12" s="21" t="s">
        <v>1160</v>
      </c>
      <c r="G12" s="21" t="s">
        <v>1161</v>
      </c>
      <c r="H12" s="21" t="s">
        <v>1162</v>
      </c>
      <c r="I12" s="64">
        <v>1789083</v>
      </c>
      <c r="J12" s="47" t="s">
        <v>435</v>
      </c>
      <c r="K12" s="64">
        <f>I12*INDEX(Currencies!$C$2:$C$15,MATCH(J12,Currencies!$B$2:$B$15,0))</f>
        <v>1789083</v>
      </c>
      <c r="L12" s="65">
        <v>44834</v>
      </c>
      <c r="M12" s="21" t="s">
        <v>442</v>
      </c>
      <c r="N12" s="21"/>
      <c r="O12" s="21"/>
      <c r="P12" s="66"/>
      <c r="Q12" s="1"/>
    </row>
    <row r="13" spans="1:17" x14ac:dyDescent="0.25">
      <c r="A13" s="51" t="s">
        <v>1163</v>
      </c>
      <c r="B13" s="63"/>
      <c r="C13" s="21" t="s">
        <v>433</v>
      </c>
      <c r="D13" s="21" t="s">
        <v>1164</v>
      </c>
      <c r="E13" s="21" t="s">
        <v>1165</v>
      </c>
      <c r="F13" s="21" t="s">
        <v>22</v>
      </c>
      <c r="G13" s="21" t="s">
        <v>1166</v>
      </c>
      <c r="H13" s="21" t="s">
        <v>1167</v>
      </c>
      <c r="I13" s="64">
        <v>8624000</v>
      </c>
      <c r="J13" s="47" t="s">
        <v>525</v>
      </c>
      <c r="K13" s="64">
        <f>I13*INDEX(Currencies!$C$2:$C$15,MATCH(J13,Currencies!$B$2:$B$15,0))</f>
        <v>1154926.0800000001</v>
      </c>
      <c r="L13" s="65">
        <v>44904</v>
      </c>
      <c r="M13" s="21" t="s">
        <v>436</v>
      </c>
      <c r="N13" s="21"/>
      <c r="O13" s="21"/>
      <c r="P13" s="66"/>
      <c r="Q13" s="1"/>
    </row>
    <row r="14" spans="1:17" x14ac:dyDescent="0.25">
      <c r="A14" s="51" t="s">
        <v>1168</v>
      </c>
      <c r="B14" s="63"/>
      <c r="C14" s="21" t="s">
        <v>433</v>
      </c>
      <c r="D14" s="21" t="s">
        <v>1169</v>
      </c>
      <c r="E14" s="21" t="s">
        <v>1170</v>
      </c>
      <c r="F14" s="21" t="s">
        <v>395</v>
      </c>
      <c r="G14" s="21" t="s">
        <v>1171</v>
      </c>
      <c r="H14" s="21" t="s">
        <v>1172</v>
      </c>
      <c r="I14" s="64">
        <v>3240000</v>
      </c>
      <c r="J14" s="47" t="s">
        <v>435</v>
      </c>
      <c r="K14" s="64">
        <f>I14*INDEX(Currencies!$C$2:$C$15,MATCH(J14,Currencies!$B$2:$B$15,0))</f>
        <v>3240000</v>
      </c>
      <c r="L14" s="65">
        <v>44910</v>
      </c>
      <c r="M14" s="21" t="s">
        <v>442</v>
      </c>
      <c r="N14" s="21"/>
      <c r="O14" s="21"/>
      <c r="P14" s="66"/>
      <c r="Q14" s="1"/>
    </row>
    <row r="15" spans="1:17" x14ac:dyDescent="0.25">
      <c r="A15" s="68" t="s">
        <v>1173</v>
      </c>
      <c r="B15" s="63"/>
      <c r="C15" s="46" t="s">
        <v>433</v>
      </c>
      <c r="D15" s="46" t="s">
        <v>1169</v>
      </c>
      <c r="E15" s="46" t="s">
        <v>1170</v>
      </c>
      <c r="F15" s="46" t="s">
        <v>395</v>
      </c>
      <c r="G15" s="46" t="s">
        <v>1171</v>
      </c>
      <c r="H15" s="46" t="s">
        <v>1172</v>
      </c>
      <c r="I15" s="69">
        <v>3240000</v>
      </c>
      <c r="J15" s="70" t="s">
        <v>435</v>
      </c>
      <c r="K15" s="64">
        <f>I15*INDEX(Currencies!$C$2:$C$15,MATCH(J15,Currencies!$B$2:$B$15,0))</f>
        <v>3240000</v>
      </c>
      <c r="L15" s="65">
        <v>44910</v>
      </c>
      <c r="M15" s="46" t="s">
        <v>442</v>
      </c>
      <c r="N15" s="46"/>
      <c r="O15" s="46"/>
      <c r="P15" s="66"/>
      <c r="Q15" s="43"/>
    </row>
    <row r="16" spans="1:17" x14ac:dyDescent="0.25">
      <c r="A16" s="51" t="s">
        <v>1174</v>
      </c>
      <c r="B16" s="63"/>
      <c r="C16" s="21" t="s">
        <v>433</v>
      </c>
      <c r="D16" s="21" t="s">
        <v>1175</v>
      </c>
      <c r="E16" s="21" t="s">
        <v>1176</v>
      </c>
      <c r="F16" s="21" t="s">
        <v>395</v>
      </c>
      <c r="G16" s="21" t="s">
        <v>1177</v>
      </c>
      <c r="H16" s="21" t="s">
        <v>1172</v>
      </c>
      <c r="I16" s="64">
        <v>2999500</v>
      </c>
      <c r="J16" s="47" t="s">
        <v>435</v>
      </c>
      <c r="K16" s="64">
        <f>I16*INDEX(Currencies!$C$2:$C$15,MATCH(J16,Currencies!$B$2:$B$15,0))</f>
        <v>2999500</v>
      </c>
      <c r="L16" s="65">
        <v>44917</v>
      </c>
      <c r="M16" s="21" t="s">
        <v>442</v>
      </c>
      <c r="N16" s="21"/>
      <c r="O16" s="21"/>
      <c r="P16" s="66"/>
      <c r="Q16" s="1"/>
    </row>
    <row r="17" spans="1:17" x14ac:dyDescent="0.25">
      <c r="A17" s="68" t="s">
        <v>1178</v>
      </c>
      <c r="B17" s="63"/>
      <c r="C17" s="46" t="s">
        <v>433</v>
      </c>
      <c r="D17" s="46" t="s">
        <v>1175</v>
      </c>
      <c r="E17" s="46" t="s">
        <v>1176</v>
      </c>
      <c r="F17" s="46" t="s">
        <v>395</v>
      </c>
      <c r="G17" s="46" t="s">
        <v>1177</v>
      </c>
      <c r="H17" s="46" t="s">
        <v>1172</v>
      </c>
      <c r="I17" s="69">
        <v>2999500</v>
      </c>
      <c r="J17" s="70" t="s">
        <v>435</v>
      </c>
      <c r="K17" s="64">
        <f>I17*INDEX(Currencies!$C$2:$C$15,MATCH(J17,Currencies!$B$2:$B$15,0))</f>
        <v>2999500</v>
      </c>
      <c r="L17" s="65">
        <v>44917</v>
      </c>
      <c r="M17" s="46" t="s">
        <v>442</v>
      </c>
      <c r="N17" s="46"/>
      <c r="O17" s="46"/>
      <c r="P17" s="66"/>
      <c r="Q17" s="43"/>
    </row>
    <row r="18" spans="1:17" x14ac:dyDescent="0.25">
      <c r="A18" s="51" t="s">
        <v>1179</v>
      </c>
      <c r="B18" s="63"/>
      <c r="C18" s="21" t="s">
        <v>433</v>
      </c>
      <c r="D18" s="21" t="s">
        <v>1132</v>
      </c>
      <c r="E18" s="21" t="s">
        <v>1180</v>
      </c>
      <c r="F18" s="21" t="s">
        <v>26</v>
      </c>
      <c r="G18" s="21" t="s">
        <v>1181</v>
      </c>
      <c r="H18" s="21" t="s">
        <v>1139</v>
      </c>
      <c r="I18" s="64">
        <v>3628900</v>
      </c>
      <c r="J18" s="47" t="s">
        <v>435</v>
      </c>
      <c r="K18" s="64">
        <f>I18*INDEX(Currencies!$C$2:$C$15,MATCH(J18,Currencies!$B$2:$B$15,0))</f>
        <v>3628900</v>
      </c>
      <c r="L18" s="65">
        <v>45005</v>
      </c>
      <c r="M18" s="21" t="s">
        <v>436</v>
      </c>
      <c r="N18" s="21"/>
      <c r="O18" s="21"/>
      <c r="P18" s="66"/>
      <c r="Q18" s="1"/>
    </row>
    <row r="19" spans="1:17" x14ac:dyDescent="0.25">
      <c r="A19" s="51" t="s">
        <v>1182</v>
      </c>
      <c r="B19" s="63"/>
      <c r="C19" s="21" t="s">
        <v>433</v>
      </c>
      <c r="D19" s="21" t="s">
        <v>1132</v>
      </c>
      <c r="E19" s="21" t="s">
        <v>1133</v>
      </c>
      <c r="F19" s="21" t="s">
        <v>26</v>
      </c>
      <c r="G19" s="21" t="s">
        <v>1181</v>
      </c>
      <c r="H19" s="21" t="s">
        <v>1135</v>
      </c>
      <c r="I19" s="64">
        <v>3628900</v>
      </c>
      <c r="J19" s="47" t="s">
        <v>435</v>
      </c>
      <c r="K19" s="64">
        <f>I19*INDEX(Currencies!$C$2:$C$15,MATCH(J19,Currencies!$B$2:$B$15,0))</f>
        <v>3628900</v>
      </c>
      <c r="L19" s="65">
        <v>45005</v>
      </c>
      <c r="M19" s="21" t="s">
        <v>436</v>
      </c>
      <c r="N19" s="21"/>
      <c r="O19" s="21"/>
      <c r="P19" s="66"/>
      <c r="Q19" s="1"/>
    </row>
    <row r="20" spans="1:17" x14ac:dyDescent="0.25">
      <c r="A20" s="51" t="s">
        <v>1183</v>
      </c>
      <c r="B20" s="63"/>
      <c r="C20" s="21" t="s">
        <v>433</v>
      </c>
      <c r="D20" s="21" t="s">
        <v>1132</v>
      </c>
      <c r="E20" s="21" t="s">
        <v>1180</v>
      </c>
      <c r="F20" s="21" t="s">
        <v>26</v>
      </c>
      <c r="G20" s="21" t="s">
        <v>1181</v>
      </c>
      <c r="H20" s="21" t="s">
        <v>1135</v>
      </c>
      <c r="I20" s="64">
        <v>3628900</v>
      </c>
      <c r="J20" s="47" t="s">
        <v>435</v>
      </c>
      <c r="K20" s="64">
        <f>I20*INDEX(Currencies!$C$2:$C$15,MATCH(J20,Currencies!$B$2:$B$15,0))</f>
        <v>3628900</v>
      </c>
      <c r="L20" s="65">
        <v>45005</v>
      </c>
      <c r="M20" s="21" t="s">
        <v>436</v>
      </c>
      <c r="N20" s="21"/>
      <c r="O20" s="21"/>
      <c r="P20" s="66"/>
      <c r="Q20" s="1"/>
    </row>
    <row r="21" spans="1:17" x14ac:dyDescent="0.25">
      <c r="A21" s="51" t="s">
        <v>1184</v>
      </c>
      <c r="B21" s="63"/>
      <c r="C21" s="21" t="s">
        <v>433</v>
      </c>
      <c r="D21" s="21" t="s">
        <v>1132</v>
      </c>
      <c r="E21" s="21" t="s">
        <v>1133</v>
      </c>
      <c r="F21" s="21" t="s">
        <v>26</v>
      </c>
      <c r="G21" s="21" t="s">
        <v>1181</v>
      </c>
      <c r="H21" s="21" t="s">
        <v>1135</v>
      </c>
      <c r="I21" s="64">
        <v>3628900</v>
      </c>
      <c r="J21" s="47" t="s">
        <v>435</v>
      </c>
      <c r="K21" s="64">
        <f>I21*INDEX(Currencies!$C$2:$C$15,MATCH(J21,Currencies!$B$2:$B$15,0))</f>
        <v>3628900</v>
      </c>
      <c r="L21" s="65">
        <v>45005</v>
      </c>
      <c r="M21" s="21" t="s">
        <v>436</v>
      </c>
      <c r="N21" s="21"/>
      <c r="O21" s="21"/>
      <c r="P21" s="66"/>
      <c r="Q21" s="1"/>
    </row>
    <row r="22" spans="1:17" x14ac:dyDescent="0.25">
      <c r="A22" s="51" t="s">
        <v>1185</v>
      </c>
      <c r="B22" s="63"/>
      <c r="C22" s="21" t="s">
        <v>433</v>
      </c>
      <c r="D22" s="21" t="s">
        <v>1132</v>
      </c>
      <c r="E22" s="21" t="s">
        <v>1180</v>
      </c>
      <c r="F22" s="21" t="s">
        <v>26</v>
      </c>
      <c r="G22" s="21" t="s">
        <v>1181</v>
      </c>
      <c r="H22" s="21" t="s">
        <v>1139</v>
      </c>
      <c r="I22" s="64">
        <v>3628900</v>
      </c>
      <c r="J22" s="47" t="s">
        <v>435</v>
      </c>
      <c r="K22" s="64">
        <f>I22*INDEX(Currencies!$C$2:$C$15,MATCH(J22,Currencies!$B$2:$B$15,0))</f>
        <v>3628900</v>
      </c>
      <c r="L22" s="65">
        <v>45005</v>
      </c>
      <c r="M22" s="21" t="s">
        <v>436</v>
      </c>
      <c r="N22" s="21"/>
      <c r="O22" s="21"/>
      <c r="P22" s="66"/>
      <c r="Q22" s="1"/>
    </row>
    <row r="23" spans="1:17" x14ac:dyDescent="0.25">
      <c r="A23" s="51" t="s">
        <v>1186</v>
      </c>
      <c r="B23" s="63"/>
      <c r="C23" s="21" t="s">
        <v>433</v>
      </c>
      <c r="D23" s="21" t="s">
        <v>1132</v>
      </c>
      <c r="E23" s="21" t="s">
        <v>1187</v>
      </c>
      <c r="F23" s="21" t="s">
        <v>26</v>
      </c>
      <c r="G23" s="21" t="s">
        <v>1181</v>
      </c>
      <c r="H23" s="21" t="s">
        <v>1135</v>
      </c>
      <c r="I23" s="64">
        <v>3628900</v>
      </c>
      <c r="J23" s="47" t="s">
        <v>435</v>
      </c>
      <c r="K23" s="64">
        <f>I23*INDEX(Currencies!$C$2:$C$15,MATCH(J23,Currencies!$B$2:$B$15,0))</f>
        <v>3628900</v>
      </c>
      <c r="L23" s="65">
        <v>45005</v>
      </c>
      <c r="M23" s="21" t="s">
        <v>436</v>
      </c>
      <c r="N23" s="21"/>
      <c r="O23" s="21"/>
      <c r="P23" s="66"/>
      <c r="Q23" s="1"/>
    </row>
    <row r="24" spans="1:17" x14ac:dyDescent="0.25">
      <c r="A24" s="51" t="s">
        <v>1188</v>
      </c>
      <c r="B24" s="63"/>
      <c r="C24" s="21" t="s">
        <v>433</v>
      </c>
      <c r="D24" s="21" t="s">
        <v>1132</v>
      </c>
      <c r="E24" s="21" t="s">
        <v>1187</v>
      </c>
      <c r="F24" s="21" t="s">
        <v>26</v>
      </c>
      <c r="G24" s="21" t="s">
        <v>1181</v>
      </c>
      <c r="H24" s="21" t="s">
        <v>1139</v>
      </c>
      <c r="I24" s="64">
        <v>3628900</v>
      </c>
      <c r="J24" s="47" t="s">
        <v>435</v>
      </c>
      <c r="K24" s="64">
        <f>I24*INDEX(Currencies!$C$2:$C$15,MATCH(J24,Currencies!$B$2:$B$15,0))</f>
        <v>3628900</v>
      </c>
      <c r="L24" s="65">
        <v>45005</v>
      </c>
      <c r="M24" s="21" t="s">
        <v>436</v>
      </c>
      <c r="N24" s="21"/>
      <c r="O24" s="21"/>
      <c r="P24" s="66"/>
      <c r="Q24" s="1"/>
    </row>
    <row r="25" spans="1:17" s="71" customFormat="1" x14ac:dyDescent="0.25">
      <c r="A25" s="51" t="s">
        <v>1189</v>
      </c>
      <c r="B25" s="63"/>
      <c r="C25" s="21" t="s">
        <v>433</v>
      </c>
      <c r="D25" s="21" t="s">
        <v>1132</v>
      </c>
      <c r="E25" s="21" t="s">
        <v>1187</v>
      </c>
      <c r="F25" s="21" t="s">
        <v>26</v>
      </c>
      <c r="G25" s="21" t="s">
        <v>1181</v>
      </c>
      <c r="H25" s="21" t="s">
        <v>1139</v>
      </c>
      <c r="I25" s="64">
        <v>3628900</v>
      </c>
      <c r="J25" s="47" t="s">
        <v>435</v>
      </c>
      <c r="K25" s="64">
        <f>I25*INDEX(Currencies!$C$2:$C$15,MATCH(J25,Currencies!$B$2:$B$15,0))</f>
        <v>3628900</v>
      </c>
      <c r="L25" s="65">
        <v>45005</v>
      </c>
      <c r="M25" s="21" t="s">
        <v>436</v>
      </c>
      <c r="N25" s="21"/>
      <c r="O25" s="21"/>
      <c r="P25" s="72"/>
      <c r="Q25" s="1"/>
    </row>
    <row r="26" spans="1:17" s="71" customFormat="1" x14ac:dyDescent="0.25">
      <c r="A26" s="51" t="s">
        <v>1190</v>
      </c>
      <c r="B26" s="63"/>
      <c r="C26" s="21" t="s">
        <v>433</v>
      </c>
      <c r="D26" s="21" t="s">
        <v>1132</v>
      </c>
      <c r="E26" s="21" t="s">
        <v>1180</v>
      </c>
      <c r="F26" s="21" t="s">
        <v>26</v>
      </c>
      <c r="G26" s="21" t="s">
        <v>1181</v>
      </c>
      <c r="H26" s="21" t="s">
        <v>1139</v>
      </c>
      <c r="I26" s="64">
        <v>3628900</v>
      </c>
      <c r="J26" s="47" t="s">
        <v>435</v>
      </c>
      <c r="K26" s="64">
        <f>I26*INDEX(Currencies!$C$2:$C$15,MATCH(J26,Currencies!$B$2:$B$15,0))</f>
        <v>3628900</v>
      </c>
      <c r="L26" s="65">
        <v>45005</v>
      </c>
      <c r="M26" s="21" t="s">
        <v>436</v>
      </c>
      <c r="N26" s="21"/>
      <c r="O26" s="21"/>
      <c r="P26" s="72"/>
      <c r="Q26" s="1"/>
    </row>
    <row r="27" spans="1:17" s="71" customFormat="1" x14ac:dyDescent="0.25">
      <c r="A27" s="51" t="s">
        <v>1191</v>
      </c>
      <c r="B27" s="63"/>
      <c r="C27" s="21" t="s">
        <v>433</v>
      </c>
      <c r="D27" s="21" t="s">
        <v>1132</v>
      </c>
      <c r="E27" s="21" t="s">
        <v>1187</v>
      </c>
      <c r="F27" s="21" t="s">
        <v>26</v>
      </c>
      <c r="G27" s="21" t="s">
        <v>1181</v>
      </c>
      <c r="H27" s="21" t="s">
        <v>1139</v>
      </c>
      <c r="I27" s="64">
        <v>3628900</v>
      </c>
      <c r="J27" s="47" t="s">
        <v>435</v>
      </c>
      <c r="K27" s="64">
        <f>I27*INDEX(Currencies!$C$2:$C$15,MATCH(J27,Currencies!$B$2:$B$15,0))</f>
        <v>3628900</v>
      </c>
      <c r="L27" s="65">
        <v>45005</v>
      </c>
      <c r="M27" s="21" t="s">
        <v>436</v>
      </c>
      <c r="N27" s="21"/>
      <c r="O27" s="21"/>
      <c r="P27" s="72"/>
      <c r="Q27" s="1"/>
    </row>
    <row r="28" spans="1:17" s="71" customFormat="1" x14ac:dyDescent="0.25">
      <c r="A28" s="51" t="s">
        <v>1192</v>
      </c>
      <c r="B28" s="63"/>
      <c r="C28" s="21" t="s">
        <v>433</v>
      </c>
      <c r="D28" s="21" t="s">
        <v>1132</v>
      </c>
      <c r="E28" s="21" t="s">
        <v>1137</v>
      </c>
      <c r="F28" s="21" t="s">
        <v>26</v>
      </c>
      <c r="G28" s="21" t="s">
        <v>1181</v>
      </c>
      <c r="H28" s="21" t="s">
        <v>1135</v>
      </c>
      <c r="I28" s="64">
        <v>3628900</v>
      </c>
      <c r="J28" s="47" t="s">
        <v>435</v>
      </c>
      <c r="K28" s="64">
        <f>I28*INDEX(Currencies!$C$2:$C$15,MATCH(J28,Currencies!$B$2:$B$15,0))</f>
        <v>3628900</v>
      </c>
      <c r="L28" s="65">
        <v>45005</v>
      </c>
      <c r="M28" s="46" t="s">
        <v>436</v>
      </c>
      <c r="N28" s="21"/>
      <c r="O28" s="21"/>
      <c r="P28" s="72"/>
      <c r="Q28" s="1"/>
    </row>
    <row r="29" spans="1:17" x14ac:dyDescent="0.25">
      <c r="A29" s="51" t="s">
        <v>1193</v>
      </c>
      <c r="B29" s="63"/>
      <c r="C29" s="21" t="s">
        <v>433</v>
      </c>
      <c r="D29" s="21" t="s">
        <v>1132</v>
      </c>
      <c r="E29" s="21" t="s">
        <v>1137</v>
      </c>
      <c r="F29" s="21" t="s">
        <v>26</v>
      </c>
      <c r="G29" s="21" t="s">
        <v>1181</v>
      </c>
      <c r="H29" s="21" t="s">
        <v>1135</v>
      </c>
      <c r="I29" s="64">
        <v>3628900</v>
      </c>
      <c r="J29" s="47" t="s">
        <v>435</v>
      </c>
      <c r="K29" s="64">
        <f>I29*INDEX(Currencies!$C$2:$C$15,MATCH(J29,Currencies!$B$2:$B$15,0))</f>
        <v>3628900</v>
      </c>
      <c r="L29" s="65">
        <v>45005</v>
      </c>
      <c r="M29" s="21" t="s">
        <v>436</v>
      </c>
      <c r="N29" s="21"/>
      <c r="O29" s="21"/>
      <c r="P29" s="66"/>
      <c r="Q29" s="1"/>
    </row>
    <row r="30" spans="1:17" x14ac:dyDescent="0.25">
      <c r="A30" s="41" t="s">
        <v>1194</v>
      </c>
      <c r="B30" s="73"/>
      <c r="C30" s="1" t="s">
        <v>433</v>
      </c>
      <c r="D30" s="1" t="s">
        <v>1195</v>
      </c>
      <c r="E30" s="1" t="s">
        <v>1196</v>
      </c>
      <c r="F30" s="1" t="s">
        <v>402</v>
      </c>
      <c r="G30" s="1" t="s">
        <v>1197</v>
      </c>
      <c r="H30" s="1" t="s">
        <v>1198</v>
      </c>
      <c r="I30" s="49">
        <v>29000</v>
      </c>
      <c r="J30" s="31" t="s">
        <v>435</v>
      </c>
      <c r="K30" s="49">
        <f>I30*INDEX(Currencies!$C$2:$C$15,MATCH(J30,Currencies!$B$2:$B$15,0))</f>
        <v>29000</v>
      </c>
      <c r="L30" s="74">
        <v>45009</v>
      </c>
      <c r="M30" s="1" t="s">
        <v>442</v>
      </c>
      <c r="N30" s="1"/>
      <c r="O30" s="1"/>
      <c r="Q30" s="1"/>
    </row>
    <row r="31" spans="1:17" x14ac:dyDescent="0.25">
      <c r="A31" s="41" t="s">
        <v>1199</v>
      </c>
      <c r="B31" s="73"/>
      <c r="C31" s="1" t="s">
        <v>433</v>
      </c>
      <c r="D31" s="1" t="s">
        <v>1200</v>
      </c>
      <c r="E31" s="1" t="s">
        <v>1201</v>
      </c>
      <c r="F31" s="1" t="s">
        <v>401</v>
      </c>
      <c r="G31" s="1" t="s">
        <v>1202</v>
      </c>
      <c r="H31" s="1" t="s">
        <v>1203</v>
      </c>
      <c r="I31" s="49">
        <v>0.01</v>
      </c>
      <c r="J31" s="31" t="s">
        <v>435</v>
      </c>
      <c r="K31" s="49">
        <f>I31*INDEX(Currencies!$C$2:$C$15,MATCH(J31,Currencies!$B$2:$B$15,0))</f>
        <v>0.01</v>
      </c>
      <c r="L31" s="74">
        <v>45048</v>
      </c>
      <c r="M31" s="1" t="s">
        <v>436</v>
      </c>
      <c r="N31" s="1"/>
      <c r="O31" s="1"/>
      <c r="Q31" s="1"/>
    </row>
    <row r="32" spans="1:17" x14ac:dyDescent="0.25">
      <c r="A32" s="41" t="s">
        <v>1204</v>
      </c>
      <c r="B32" s="73"/>
      <c r="C32" s="1" t="s">
        <v>433</v>
      </c>
      <c r="D32" s="1" t="s">
        <v>1205</v>
      </c>
      <c r="E32" s="1" t="s">
        <v>1206</v>
      </c>
      <c r="F32" s="1" t="s">
        <v>411</v>
      </c>
      <c r="G32" s="1" t="s">
        <v>1207</v>
      </c>
      <c r="H32" s="1" t="s">
        <v>1208</v>
      </c>
      <c r="I32" s="49">
        <v>4147489</v>
      </c>
      <c r="J32" s="31" t="s">
        <v>435</v>
      </c>
      <c r="K32" s="49">
        <f>I32*INDEX(Currencies!$C$2:$C$15,MATCH(J32,Currencies!$B$2:$B$15,0))</f>
        <v>4147489</v>
      </c>
      <c r="L32" s="74">
        <v>45138</v>
      </c>
      <c r="M32" s="1" t="s">
        <v>442</v>
      </c>
      <c r="N32" s="1"/>
      <c r="O32" s="1"/>
      <c r="Q32" s="1"/>
    </row>
    <row r="33" spans="1:17" x14ac:dyDescent="0.25">
      <c r="A33" s="41" t="s">
        <v>1209</v>
      </c>
      <c r="B33" s="73"/>
      <c r="C33" s="21" t="s">
        <v>1210</v>
      </c>
      <c r="D33" s="1" t="s">
        <v>1205</v>
      </c>
      <c r="E33" s="1" t="s">
        <v>1206</v>
      </c>
      <c r="F33" s="1" t="s">
        <v>411</v>
      </c>
      <c r="G33" s="1" t="s">
        <v>1207</v>
      </c>
      <c r="H33" s="1" t="s">
        <v>1208</v>
      </c>
      <c r="I33" s="49"/>
      <c r="J33" s="31" t="s">
        <v>435</v>
      </c>
      <c r="K33" s="49">
        <f>I33*INDEX(Currencies!$C$2:$C$15,MATCH(J33,Currencies!$B$2:$B$15,0))</f>
        <v>0</v>
      </c>
      <c r="L33" s="74" t="s">
        <v>1211</v>
      </c>
      <c r="M33" s="1"/>
      <c r="N33" s="1"/>
      <c r="O33" s="1"/>
      <c r="Q33" s="1"/>
    </row>
    <row r="34" spans="1:17" x14ac:dyDescent="0.25">
      <c r="A34" s="41" t="s">
        <v>1212</v>
      </c>
      <c r="B34" s="73"/>
      <c r="C34" s="1" t="s">
        <v>433</v>
      </c>
      <c r="D34" s="1" t="s">
        <v>1205</v>
      </c>
      <c r="E34" s="1" t="s">
        <v>1206</v>
      </c>
      <c r="F34" s="1" t="s">
        <v>404</v>
      </c>
      <c r="G34" s="1" t="s">
        <v>1207</v>
      </c>
      <c r="H34" s="1" t="s">
        <v>1213</v>
      </c>
      <c r="I34" s="49"/>
      <c r="J34" s="31" t="s">
        <v>435</v>
      </c>
      <c r="K34" s="49">
        <f>I34*INDEX(Currencies!$C$2:$C$15,MATCH(J34,Currencies!$B$2:$B$15,0))</f>
        <v>0</v>
      </c>
      <c r="L34" s="74" t="s">
        <v>1211</v>
      </c>
      <c r="M34" s="1" t="s">
        <v>442</v>
      </c>
      <c r="N34" s="1" t="s">
        <v>1214</v>
      </c>
      <c r="O34" s="1" t="s">
        <v>1215</v>
      </c>
      <c r="Q34" s="1" t="s">
        <v>1216</v>
      </c>
    </row>
    <row r="35" spans="1:17" x14ac:dyDescent="0.25">
      <c r="A35" s="41" t="s">
        <v>1217</v>
      </c>
      <c r="B35" s="73"/>
      <c r="C35" s="1" t="s">
        <v>433</v>
      </c>
      <c r="D35" s="1" t="s">
        <v>1205</v>
      </c>
      <c r="E35" s="1" t="s">
        <v>1206</v>
      </c>
      <c r="F35" s="1" t="s">
        <v>411</v>
      </c>
      <c r="G35" s="1" t="s">
        <v>1207</v>
      </c>
      <c r="H35" s="1" t="s">
        <v>1218</v>
      </c>
      <c r="I35" s="49">
        <v>1414752</v>
      </c>
      <c r="J35" s="31" t="s">
        <v>435</v>
      </c>
      <c r="K35" s="49">
        <f>I35*INDEX(Currencies!$C$2:$C$15,MATCH(J35,Currencies!$B$2:$B$15,0))</f>
        <v>1414752</v>
      </c>
      <c r="L35" s="74" t="s">
        <v>1211</v>
      </c>
      <c r="M35" s="1"/>
      <c r="N35" s="1"/>
      <c r="O35" s="1" t="s">
        <v>1219</v>
      </c>
      <c r="Q35" s="1"/>
    </row>
    <row r="36" spans="1:17" x14ac:dyDescent="0.25">
      <c r="A36" s="41" t="s">
        <v>1220</v>
      </c>
      <c r="B36" s="73"/>
      <c r="C36" s="1" t="s">
        <v>433</v>
      </c>
      <c r="D36" s="1" t="s">
        <v>1221</v>
      </c>
      <c r="E36" s="1" t="s">
        <v>1222</v>
      </c>
      <c r="F36" s="1" t="s">
        <v>402</v>
      </c>
      <c r="G36" s="1" t="s">
        <v>1223</v>
      </c>
      <c r="H36" s="1" t="s">
        <v>1224</v>
      </c>
      <c r="I36" s="49"/>
      <c r="J36" s="31" t="s">
        <v>435</v>
      </c>
      <c r="K36" s="49">
        <f>I36*INDEX(Currencies!$C$2:$C$15,MATCH(J36,Currencies!$B$2:$B$15,0))</f>
        <v>0</v>
      </c>
      <c r="L36" s="74" t="s">
        <v>1211</v>
      </c>
      <c r="M36" s="1" t="s">
        <v>442</v>
      </c>
      <c r="N36" s="1" t="s">
        <v>1225</v>
      </c>
      <c r="O36" s="1" t="s">
        <v>1226</v>
      </c>
      <c r="Q36" s="1" t="s">
        <v>1227</v>
      </c>
    </row>
  </sheetData>
  <hyperlinks>
    <hyperlink ref="A3" r:id="rId1"/>
    <hyperlink ref="A4" r:id="rId2"/>
    <hyperlink ref="A5" r:id="rId3"/>
    <hyperlink ref="A6" r:id="rId4"/>
    <hyperlink ref="A7" r:id="rId5"/>
    <hyperlink ref="A8" r:id="rId6"/>
    <hyperlink ref="A9" r:id="rId7"/>
    <hyperlink ref="A10" r:id="rId8"/>
    <hyperlink ref="A11" r:id="rId9"/>
    <hyperlink ref="A12" r:id="rId10"/>
    <hyperlink ref="A15" r:id="rId11"/>
    <hyperlink ref="A18" r:id="rId12"/>
    <hyperlink ref="A19" r:id="rId13"/>
    <hyperlink ref="A20" r:id="rId14"/>
    <hyperlink ref="A21" r:id="rId15"/>
    <hyperlink ref="A22" r:id="rId16"/>
    <hyperlink ref="A23" r:id="rId17"/>
    <hyperlink ref="A24" r:id="rId18"/>
    <hyperlink ref="A25" r:id="rId19"/>
    <hyperlink ref="A26" r:id="rId20"/>
    <hyperlink ref="A27" r:id="rId21"/>
    <hyperlink ref="A28" r:id="rId22"/>
    <hyperlink ref="A29" r:id="rId23"/>
    <hyperlink ref="A33" r:id="rId24"/>
    <hyperlink ref="A34" r:id="rId25"/>
    <hyperlink ref="A35" r:id="rId26"/>
    <hyperlink ref="A36" r:id="rId27"/>
  </hyperlinks>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L130"/>
  <sheetViews>
    <sheetView workbookViewId="0">
      <selection activeCell="A2" sqref="A2:I130"/>
    </sheetView>
  </sheetViews>
  <sheetFormatPr defaultRowHeight="15" x14ac:dyDescent="0.25"/>
  <cols>
    <col min="1" max="1" width="49.28515625" style="1" bestFit="1" customWidth="1"/>
    <col min="2" max="2" width="9.42578125" style="1" bestFit="1" customWidth="1"/>
    <col min="3" max="3" width="20.42578125" style="1" bestFit="1" customWidth="1"/>
    <col min="4" max="4" width="9.42578125" style="1" bestFit="1" customWidth="1"/>
    <col min="5" max="5" width="18.7109375" style="1" bestFit="1" customWidth="1"/>
    <col min="6" max="6" width="9" style="1" bestFit="1" customWidth="1"/>
    <col min="7" max="7" width="16.28515625" style="1" bestFit="1" customWidth="1"/>
    <col min="8" max="8" width="10.85546875" style="1" bestFit="1" customWidth="1"/>
    <col min="9" max="9" width="20.42578125" style="1" bestFit="1" customWidth="1"/>
  </cols>
  <sheetData>
    <row r="1" spans="1:12" s="33" customFormat="1" x14ac:dyDescent="0.25">
      <c r="A1" s="34" t="s">
        <v>418</v>
      </c>
      <c r="I1" s="35"/>
      <c r="J1" s="36"/>
      <c r="K1" s="37"/>
      <c r="L1" s="38"/>
    </row>
    <row r="2" spans="1:12" x14ac:dyDescent="0.25">
      <c r="B2" s="85" t="s">
        <v>72</v>
      </c>
      <c r="C2" s="85"/>
      <c r="D2" s="85" t="s">
        <v>73</v>
      </c>
      <c r="E2" s="85"/>
      <c r="F2" s="85" t="s">
        <v>74</v>
      </c>
      <c r="G2" s="85"/>
      <c r="H2" s="85" t="s">
        <v>75</v>
      </c>
      <c r="I2" s="85"/>
    </row>
    <row r="3" spans="1:12" x14ac:dyDescent="0.25">
      <c r="A3" s="8" t="s">
        <v>76</v>
      </c>
      <c r="B3" s="8" t="s">
        <v>77</v>
      </c>
      <c r="C3" s="8" t="s">
        <v>78</v>
      </c>
      <c r="D3" s="8" t="s">
        <v>77</v>
      </c>
      <c r="E3" s="8" t="s">
        <v>78</v>
      </c>
      <c r="F3" s="8" t="s">
        <v>77</v>
      </c>
      <c r="G3" s="8" t="s">
        <v>78</v>
      </c>
      <c r="H3" s="8" t="s">
        <v>79</v>
      </c>
      <c r="I3" s="8" t="s">
        <v>78</v>
      </c>
    </row>
    <row r="4" spans="1:12" x14ac:dyDescent="0.25">
      <c r="A4" s="1" t="s">
        <v>80</v>
      </c>
      <c r="B4" s="1">
        <f>COUNTIF('DATA (Israeli contractor)'!$H:$H, A4)</f>
        <v>1</v>
      </c>
      <c r="C4" s="6">
        <f>SUMIF('DATA (Israeli contractor)'!H:H,$A4,'DATA (Israeli contractor)'!K:K)</f>
        <v>505927.52928000002</v>
      </c>
      <c r="D4" s="1">
        <f>COUNTIF('DATA (Israeli beneficial owner)'!$H:$H, A4)</f>
        <v>0</v>
      </c>
      <c r="E4" s="6">
        <f>SUMIF('DATA (Israeli beneficial owner)'!H:H,$A4,'DATA (Israeli beneficial owner)'!K:K)</f>
        <v>0</v>
      </c>
      <c r="F4" s="1">
        <f>COUNTIF('DATA (Israeli origin)'!$H:$H, A4)</f>
        <v>0</v>
      </c>
      <c r="G4" s="6">
        <f>SUMIF('DATA (Israeli origin)'!H:H,$A4,'DATA (Israeli origin)'!K:K)</f>
        <v>0</v>
      </c>
      <c r="H4" s="1">
        <f t="shared" ref="H4:H35" si="0">SUM(B4,D4,F4)</f>
        <v>1</v>
      </c>
      <c r="I4" s="6">
        <f t="shared" ref="I4:I35" si="1">SUM(C4,E4,G4)</f>
        <v>505927.52928000002</v>
      </c>
    </row>
    <row r="5" spans="1:12" x14ac:dyDescent="0.25">
      <c r="A5" s="21" t="s">
        <v>81</v>
      </c>
      <c r="B5" s="1">
        <f>COUNTIF('DATA (Israeli contractor)'!$H:$H,A5)</f>
        <v>1</v>
      </c>
      <c r="C5" s="6">
        <f>SUMIF('DATA (Israeli contractor)'!H:H,$A5,'DATA (Israeli contractor)'!K:K)</f>
        <v>3679546.4029999999</v>
      </c>
      <c r="D5" s="1">
        <f>COUNTIF('DATA (Israeli beneficial owner)'!$H:$H,A5)</f>
        <v>0</v>
      </c>
      <c r="E5" s="6">
        <f>SUMIF('DATA (Israeli beneficial owner)'!H:H,$A5,'DATA (Israeli beneficial owner)'!K:K)</f>
        <v>0</v>
      </c>
      <c r="F5" s="1">
        <f>COUNTIF('DATA (Israeli origin)'!$H:$H,A5)</f>
        <v>0</v>
      </c>
      <c r="G5" s="6">
        <f>SUMIF('DATA (Israeli origin)'!H:H,$A5,'DATA (Israeli origin)'!K:K)</f>
        <v>0</v>
      </c>
      <c r="H5" s="1">
        <f t="shared" si="0"/>
        <v>1</v>
      </c>
      <c r="I5" s="6">
        <f t="shared" si="1"/>
        <v>3679546.4029999999</v>
      </c>
    </row>
    <row r="6" spans="1:12" x14ac:dyDescent="0.25">
      <c r="A6" s="1" t="s">
        <v>82</v>
      </c>
      <c r="B6" s="1">
        <f>COUNTIF('DATA (Israeli contractor)'!$H:$H,A6)</f>
        <v>1</v>
      </c>
      <c r="C6" s="6">
        <f>SUMIF('DATA (Israeli contractor)'!H:H,$A6,'DATA (Israeli contractor)'!K:K)</f>
        <v>53460737.898699999</v>
      </c>
      <c r="D6" s="1">
        <f>COUNTIF('DATA (Israeli beneficial owner)'!$H:$H,A6)</f>
        <v>0</v>
      </c>
      <c r="E6" s="6">
        <f>SUMIF('DATA (Israeli beneficial owner)'!H:H,$A6,'DATA (Israeli beneficial owner)'!K:K)</f>
        <v>0</v>
      </c>
      <c r="F6" s="1">
        <f>COUNTIF('DATA (Israeli origin)'!$H:$H,A6)</f>
        <v>0</v>
      </c>
      <c r="G6" s="6">
        <f>SUMIF('DATA (Israeli origin)'!H:H,$A6,'DATA (Israeli origin)'!K:K)</f>
        <v>0</v>
      </c>
      <c r="H6" s="1">
        <f t="shared" si="0"/>
        <v>1</v>
      </c>
      <c r="I6" s="6">
        <f t="shared" si="1"/>
        <v>53460737.898699999</v>
      </c>
    </row>
    <row r="7" spans="1:12" x14ac:dyDescent="0.25">
      <c r="A7" s="1" t="s">
        <v>83</v>
      </c>
      <c r="B7" s="1">
        <f>COUNTIF('DATA (Israeli contractor)'!$H:$H,A7)</f>
        <v>0</v>
      </c>
      <c r="C7" s="6">
        <f>SUMIF('DATA (Israeli contractor)'!H:H,$A7,'DATA (Israeli contractor)'!K:K)</f>
        <v>0</v>
      </c>
      <c r="D7" s="1">
        <f>COUNTIF('DATA (Israeli beneficial owner)'!$H:$H,A7)</f>
        <v>2</v>
      </c>
      <c r="E7" s="6">
        <f>SUMIF('DATA (Israeli beneficial owner)'!H:H,$A7,'DATA (Israeli beneficial owner)'!K:K)</f>
        <v>442000</v>
      </c>
      <c r="F7" s="1">
        <f>COUNTIF('DATA (Israeli origin)'!$H:$H,A7)</f>
        <v>0</v>
      </c>
      <c r="G7" s="6">
        <f>SUMIF('DATA (Israeli origin)'!H:H,$A7,'DATA (Israeli origin)'!K:K)</f>
        <v>0</v>
      </c>
      <c r="H7" s="1">
        <f t="shared" si="0"/>
        <v>2</v>
      </c>
      <c r="I7" s="6">
        <f t="shared" si="1"/>
        <v>442000</v>
      </c>
    </row>
    <row r="8" spans="1:12" x14ac:dyDescent="0.25">
      <c r="A8" s="1" t="s">
        <v>84</v>
      </c>
      <c r="B8" s="1">
        <f>COUNTIF('DATA (Israeli contractor)'!$H:$H,A8)</f>
        <v>2</v>
      </c>
      <c r="C8" s="6">
        <f>SUMIF('DATA (Israeli contractor)'!H:H,$A8,'DATA (Israeli contractor)'!K:K)</f>
        <v>4283136</v>
      </c>
      <c r="D8" s="1">
        <f>COUNTIF('DATA (Israeli beneficial owner)'!$H:$H,A8)</f>
        <v>0</v>
      </c>
      <c r="E8" s="6">
        <f>SUMIF('DATA (Israeli beneficial owner)'!H:H,$A8,'DATA (Israeli beneficial owner)'!K:K)</f>
        <v>0</v>
      </c>
      <c r="F8" s="1">
        <f>COUNTIF('DATA (Israeli origin)'!$H:$H,A8)</f>
        <v>0</v>
      </c>
      <c r="G8" s="6">
        <f>SUMIF('DATA (Israeli origin)'!H:H,$A8,'DATA (Israeli origin)'!K:K)</f>
        <v>0</v>
      </c>
      <c r="H8" s="1">
        <f t="shared" si="0"/>
        <v>2</v>
      </c>
      <c r="I8" s="6">
        <f t="shared" si="1"/>
        <v>4283136</v>
      </c>
    </row>
    <row r="9" spans="1:12" x14ac:dyDescent="0.25">
      <c r="A9" s="1" t="s">
        <v>85</v>
      </c>
      <c r="B9" s="1">
        <f>COUNTIF('DATA (Israeli contractor)'!$H:$H,A9)</f>
        <v>1</v>
      </c>
      <c r="C9" s="6">
        <f>SUMIF('DATA (Israeli contractor)'!H:H,$A9,'DATA (Israeli contractor)'!K:K)</f>
        <v>0</v>
      </c>
      <c r="D9" s="1">
        <f>COUNTIF('DATA (Israeli beneficial owner)'!$H:$H,A9)</f>
        <v>0</v>
      </c>
      <c r="E9" s="6">
        <f>SUMIF('DATA (Israeli beneficial owner)'!H:H,$A9,'DATA (Israeli beneficial owner)'!K:K)</f>
        <v>0</v>
      </c>
      <c r="F9" s="1">
        <f>COUNTIF('DATA (Israeli origin)'!$H:$H,A9)</f>
        <v>0</v>
      </c>
      <c r="G9" s="6">
        <f>SUMIF('DATA (Israeli origin)'!H:H,$A9,'DATA (Israeli origin)'!K:K)</f>
        <v>0</v>
      </c>
      <c r="H9" s="1">
        <f t="shared" si="0"/>
        <v>1</v>
      </c>
      <c r="I9" s="6">
        <f t="shared" si="1"/>
        <v>0</v>
      </c>
    </row>
    <row r="10" spans="1:12" x14ac:dyDescent="0.25">
      <c r="A10" s="1" t="s">
        <v>86</v>
      </c>
      <c r="B10" s="1">
        <f>COUNTIF('DATA (Israeli contractor)'!$H:$H, A10)</f>
        <v>1</v>
      </c>
      <c r="C10" s="6">
        <f>SUMIF('DATA (Israeli contractor)'!H:H,$A10,'DATA (Israeli contractor)'!K:K)</f>
        <v>1094509.98</v>
      </c>
      <c r="D10" s="1">
        <f>COUNTIF('DATA (Israeli beneficial owner)'!$H:$H, A10)</f>
        <v>0</v>
      </c>
      <c r="E10" s="6">
        <f>SUMIF('DATA (Israeli beneficial owner)'!H:H,$A10,'DATA (Israeli beneficial owner)'!K:K)</f>
        <v>0</v>
      </c>
      <c r="F10" s="1">
        <f>COUNTIF('DATA (Israeli origin)'!$H:$H, A10)</f>
        <v>0</v>
      </c>
      <c r="G10" s="6">
        <f>SUMIF('DATA (Israeli origin)'!H:H,$A10,'DATA (Israeli origin)'!K:K)</f>
        <v>0</v>
      </c>
      <c r="H10" s="1">
        <f t="shared" si="0"/>
        <v>1</v>
      </c>
      <c r="I10" s="6">
        <f t="shared" si="1"/>
        <v>1094509.98</v>
      </c>
    </row>
    <row r="11" spans="1:12" x14ac:dyDescent="0.25">
      <c r="A11" s="1" t="s">
        <v>87</v>
      </c>
      <c r="B11" s="1">
        <f>COUNTIF('DATA (Israeli contractor)'!$H:$H,A11)</f>
        <v>1</v>
      </c>
      <c r="C11" s="6">
        <f>SUMIF('DATA (Israeli contractor)'!H:H,$A11,'DATA (Israeli contractor)'!K:K)</f>
        <v>190000</v>
      </c>
      <c r="D11" s="1">
        <f>COUNTIF('DATA (Israeli beneficial owner)'!$H:$H,A11)</f>
        <v>0</v>
      </c>
      <c r="E11" s="6">
        <f>SUMIF('DATA (Israeli beneficial owner)'!H:H,$A11,'DATA (Israeli beneficial owner)'!K:K)</f>
        <v>0</v>
      </c>
      <c r="F11" s="1">
        <f>COUNTIF('DATA (Israeli origin)'!$H:$H,A11)</f>
        <v>0</v>
      </c>
      <c r="G11" s="6">
        <f>SUMIF('DATA (Israeli origin)'!H:H,$A11,'DATA (Israeli origin)'!K:K)</f>
        <v>0</v>
      </c>
      <c r="H11" s="1">
        <f t="shared" si="0"/>
        <v>1</v>
      </c>
      <c r="I11" s="6">
        <f t="shared" si="1"/>
        <v>190000</v>
      </c>
    </row>
    <row r="12" spans="1:12" x14ac:dyDescent="0.25">
      <c r="A12" s="1" t="s">
        <v>88</v>
      </c>
      <c r="B12" s="1">
        <f>COUNTIF('DATA (Israeli contractor)'!$H:$H,A12)</f>
        <v>2</v>
      </c>
      <c r="C12" s="6">
        <f>SUMIF('DATA (Israeli contractor)'!H:H,$A12,'DATA (Israeli contractor)'!K:K)</f>
        <v>2319614.9280000003</v>
      </c>
      <c r="D12" s="1">
        <f>COUNTIF('DATA (Israeli beneficial owner)'!$H:$H,A12)</f>
        <v>0</v>
      </c>
      <c r="E12" s="6">
        <f>SUMIF('DATA (Israeli beneficial owner)'!H:H,$A12,'DATA (Israeli beneficial owner)'!K:K)</f>
        <v>0</v>
      </c>
      <c r="F12" s="1">
        <f>COUNTIF('DATA (Israeli origin)'!$H:$H,A12)</f>
        <v>0</v>
      </c>
      <c r="G12" s="6">
        <f>SUMIF('DATA (Israeli origin)'!H:H,$A12,'DATA (Israeli origin)'!K:K)</f>
        <v>0</v>
      </c>
      <c r="H12" s="1">
        <f t="shared" si="0"/>
        <v>2</v>
      </c>
      <c r="I12" s="6">
        <f t="shared" si="1"/>
        <v>2319614.9280000003</v>
      </c>
    </row>
    <row r="13" spans="1:12" x14ac:dyDescent="0.25">
      <c r="A13" s="1" t="s">
        <v>89</v>
      </c>
      <c r="B13" s="1">
        <f>COUNTIF('DATA (Israeli contractor)'!$H:$H,A13)</f>
        <v>0</v>
      </c>
      <c r="C13" s="6">
        <f>SUMIF('DATA (Israeli contractor)'!H:H,$A13,'DATA (Israeli contractor)'!K:K)</f>
        <v>0</v>
      </c>
      <c r="D13" s="1">
        <f>COUNTIF('DATA (Israeli beneficial owner)'!$H:$H,A13)</f>
        <v>1</v>
      </c>
      <c r="E13" s="6">
        <f>SUMIF('DATA (Israeli beneficial owner)'!H:H,$A13,'DATA (Israeli beneficial owner)'!K:K)</f>
        <v>1838559.4</v>
      </c>
      <c r="F13" s="1">
        <f>COUNTIF('DATA (Israeli origin)'!$H:$H,A13)</f>
        <v>0</v>
      </c>
      <c r="G13" s="6">
        <f>SUMIF('DATA (Israeli origin)'!H:H,$A13,'DATA (Israeli origin)'!K:K)</f>
        <v>0</v>
      </c>
      <c r="H13" s="1">
        <f t="shared" si="0"/>
        <v>1</v>
      </c>
      <c r="I13" s="6">
        <f t="shared" si="1"/>
        <v>1838559.4</v>
      </c>
    </row>
    <row r="14" spans="1:12" x14ac:dyDescent="0.25">
      <c r="A14" s="1" t="s">
        <v>90</v>
      </c>
      <c r="B14" s="1">
        <f>COUNTIF('DATA (Israeli contractor)'!$H:$H,A14)</f>
        <v>0</v>
      </c>
      <c r="C14" s="6">
        <f>SUMIF('DATA (Israeli contractor)'!H:H,$A14,'DATA (Israeli contractor)'!K:K)</f>
        <v>0</v>
      </c>
      <c r="D14" s="1">
        <f>COUNTIF('DATA (Israeli beneficial owner)'!$H:$H,A14)</f>
        <v>2</v>
      </c>
      <c r="E14" s="6">
        <f>SUMIF('DATA (Israeli beneficial owner)'!H:H,$A14,'DATA (Israeli beneficial owner)'!K:K)</f>
        <v>312633.08799999999</v>
      </c>
      <c r="F14" s="1">
        <f>COUNTIF('DATA (Israeli origin)'!$H:$H,A14)</f>
        <v>0</v>
      </c>
      <c r="G14" s="6">
        <f>SUMIF('DATA (Israeli origin)'!H:H,$A14,'DATA (Israeli origin)'!K:K)</f>
        <v>0</v>
      </c>
      <c r="H14" s="1">
        <f t="shared" si="0"/>
        <v>2</v>
      </c>
      <c r="I14" s="6">
        <f t="shared" si="1"/>
        <v>312633.08799999999</v>
      </c>
    </row>
    <row r="15" spans="1:12" x14ac:dyDescent="0.25">
      <c r="A15" s="1" t="s">
        <v>91</v>
      </c>
      <c r="B15" s="1">
        <f>COUNTIF('DATA (Israeli contractor)'!$H:$H,A15)</f>
        <v>0</v>
      </c>
      <c r="C15" s="6">
        <f>SUMIF('DATA (Israeli contractor)'!H:H,$A15,'DATA (Israeli contractor)'!K:K)</f>
        <v>0</v>
      </c>
      <c r="D15" s="1">
        <f>COUNTIF('DATA (Israeli beneficial owner)'!$H:$H,A15)</f>
        <v>1</v>
      </c>
      <c r="E15" s="6">
        <f>SUMIF('DATA (Israeli beneficial owner)'!H:H,$A15,'DATA (Israeli beneficial owner)'!K:K)</f>
        <v>28533.995559999999</v>
      </c>
      <c r="F15" s="1">
        <f>COUNTIF('DATA (Israeli origin)'!$H:$H,A15)</f>
        <v>0</v>
      </c>
      <c r="G15" s="6">
        <f>SUMIF('DATA (Israeli origin)'!H:H,$A15,'DATA (Israeli origin)'!K:K)</f>
        <v>0</v>
      </c>
      <c r="H15" s="1">
        <f t="shared" si="0"/>
        <v>1</v>
      </c>
      <c r="I15" s="6">
        <f t="shared" si="1"/>
        <v>28533.995559999999</v>
      </c>
    </row>
    <row r="16" spans="1:12" x14ac:dyDescent="0.25">
      <c r="A16" s="1" t="s">
        <v>92</v>
      </c>
      <c r="B16" s="1">
        <f>COUNTIF('DATA (Israeli contractor)'!$H:$H,A16)</f>
        <v>0</v>
      </c>
      <c r="C16" s="6">
        <f>SUMIF('DATA (Israeli contractor)'!H:H,$A16,'DATA (Israeli contractor)'!K:K)</f>
        <v>0</v>
      </c>
      <c r="D16" s="1">
        <f>COUNTIF('DATA (Israeli beneficial owner)'!$H:$H,A16)</f>
        <v>1</v>
      </c>
      <c r="E16" s="6">
        <f>SUMIF('DATA (Israeli beneficial owner)'!H:H,$A16,'DATA (Israeli beneficial owner)'!K:K)</f>
        <v>204209.86</v>
      </c>
      <c r="F16" s="1">
        <f>COUNTIF('DATA (Israeli origin)'!$H:$H,A16)</f>
        <v>0</v>
      </c>
      <c r="G16" s="6">
        <f>SUMIF('DATA (Israeli origin)'!H:H,$A16,'DATA (Israeli origin)'!K:K)</f>
        <v>0</v>
      </c>
      <c r="H16" s="1">
        <f t="shared" si="0"/>
        <v>1</v>
      </c>
      <c r="I16" s="6">
        <f t="shared" si="1"/>
        <v>204209.86</v>
      </c>
    </row>
    <row r="17" spans="1:9" x14ac:dyDescent="0.25">
      <c r="A17" s="1" t="s">
        <v>93</v>
      </c>
      <c r="B17" s="1">
        <f>COUNTIF('DATA (Israeli contractor)'!$H:$H,A17)</f>
        <v>0</v>
      </c>
      <c r="C17" s="6">
        <f>SUMIF('DATA (Israeli contractor)'!H:H,$A17,'DATA (Israeli contractor)'!K:K)</f>
        <v>0</v>
      </c>
      <c r="D17" s="1">
        <f>COUNTIF('DATA (Israeli beneficial owner)'!$H:$H,A17)</f>
        <v>1</v>
      </c>
      <c r="E17" s="6">
        <f>SUMIF('DATA (Israeli beneficial owner)'!H:H,$A17,'DATA (Israeli beneficial owner)'!K:K)</f>
        <v>3100.2460000000001</v>
      </c>
      <c r="F17" s="1">
        <f>COUNTIF('DATA (Israeli origin)'!$H:$H,A17)</f>
        <v>0</v>
      </c>
      <c r="G17" s="6">
        <f>SUMIF('DATA (Israeli origin)'!H:H,$A17,'DATA (Israeli origin)'!K:K)</f>
        <v>0</v>
      </c>
      <c r="H17" s="1">
        <f t="shared" si="0"/>
        <v>1</v>
      </c>
      <c r="I17" s="6">
        <f t="shared" si="1"/>
        <v>3100.2460000000001</v>
      </c>
    </row>
    <row r="18" spans="1:9" x14ac:dyDescent="0.25">
      <c r="A18" s="1" t="s">
        <v>94</v>
      </c>
      <c r="B18" s="1">
        <f>COUNTIF('DATA (Israeli contractor)'!$H:$H,A18)</f>
        <v>0</v>
      </c>
      <c r="C18" s="6">
        <f>SUMIF('DATA (Israeli contractor)'!H:H,$A18,'DATA (Israeli contractor)'!K:K)</f>
        <v>0</v>
      </c>
      <c r="D18" s="1">
        <f>COUNTIF('DATA (Israeli beneficial owner)'!$H:$H,A18)</f>
        <v>1</v>
      </c>
      <c r="E18" s="6">
        <f>SUMIF('DATA (Israeli beneficial owner)'!H:H,$A18,'DATA (Israeli beneficial owner)'!K:K)</f>
        <v>28335.954999999998</v>
      </c>
      <c r="F18" s="1">
        <f>COUNTIF('DATA (Israeli origin)'!$H:$H,A18)</f>
        <v>0</v>
      </c>
      <c r="G18" s="6">
        <f>SUMIF('DATA (Israeli origin)'!H:H,$A18,'DATA (Israeli origin)'!K:K)</f>
        <v>0</v>
      </c>
      <c r="H18" s="1">
        <f t="shared" si="0"/>
        <v>1</v>
      </c>
      <c r="I18" s="6">
        <f t="shared" si="1"/>
        <v>28335.954999999998</v>
      </c>
    </row>
    <row r="19" spans="1:9" x14ac:dyDescent="0.25">
      <c r="A19" s="1" t="s">
        <v>95</v>
      </c>
      <c r="B19" s="1">
        <f>COUNTIF('DATA (Israeli contractor)'!$H:$H,A19)</f>
        <v>3</v>
      </c>
      <c r="C19" s="6">
        <f>SUMIF('DATA (Israeli contractor)'!H:H,$A19,'DATA (Israeli contractor)'!K:K)</f>
        <v>0.01</v>
      </c>
      <c r="D19" s="1">
        <f>COUNTIF('DATA (Israeli beneficial owner)'!$H:$H,A19)</f>
        <v>1</v>
      </c>
      <c r="E19" s="6">
        <f>SUMIF('DATA (Israeli beneficial owner)'!H:H,$A19,'DATA (Israeli beneficial owner)'!K:K)</f>
        <v>0</v>
      </c>
      <c r="F19" s="1">
        <f>COUNTIF('DATA (Israeli origin)'!$H:$H,A19)</f>
        <v>0</v>
      </c>
      <c r="G19" s="6">
        <f>SUMIF('DATA (Israeli origin)'!H:H,$A19,'DATA (Israeli origin)'!K:K)</f>
        <v>0</v>
      </c>
      <c r="H19" s="1">
        <f t="shared" si="0"/>
        <v>4</v>
      </c>
      <c r="I19" s="6">
        <f t="shared" si="1"/>
        <v>0.01</v>
      </c>
    </row>
    <row r="20" spans="1:9" x14ac:dyDescent="0.25">
      <c r="A20" s="1" t="s">
        <v>96</v>
      </c>
      <c r="B20" s="1">
        <f>COUNTIF('DATA (Israeli contractor)'!$H:$H,A20)</f>
        <v>1</v>
      </c>
      <c r="C20" s="6">
        <f>SUMIF('DATA (Israeli contractor)'!H:H,$A20,'DATA (Israeli contractor)'!K:K)</f>
        <v>6300000</v>
      </c>
      <c r="D20" s="1">
        <f>COUNTIF('DATA (Israeli beneficial owner)'!$H:$H,A20)</f>
        <v>0</v>
      </c>
      <c r="E20" s="6">
        <f>SUMIF('DATA (Israeli beneficial owner)'!H:H,$A20,'DATA (Israeli beneficial owner)'!K:K)</f>
        <v>0</v>
      </c>
      <c r="F20" s="1">
        <f>COUNTIF('DATA (Israeli origin)'!$H:$H,A20)</f>
        <v>0</v>
      </c>
      <c r="G20" s="6">
        <f>SUMIF('DATA (Israeli origin)'!H:H,$A20,'DATA (Israeli origin)'!K:K)</f>
        <v>0</v>
      </c>
      <c r="H20" s="1">
        <f t="shared" si="0"/>
        <v>1</v>
      </c>
      <c r="I20" s="6">
        <f t="shared" si="1"/>
        <v>6300000</v>
      </c>
    </row>
    <row r="21" spans="1:9" x14ac:dyDescent="0.25">
      <c r="A21" s="1" t="s">
        <v>97</v>
      </c>
      <c r="B21" s="1">
        <f>COUNTIF('DATA (Israeli contractor)'!$H:$H,A21)</f>
        <v>1</v>
      </c>
      <c r="C21" s="6">
        <f>SUMIF('DATA (Israeli contractor)'!H:H,$A21,'DATA (Israeli contractor)'!K:K)</f>
        <v>190080</v>
      </c>
      <c r="D21" s="1">
        <f>COUNTIF('DATA (Israeli beneficial owner)'!$H:$H,A21)</f>
        <v>0</v>
      </c>
      <c r="E21" s="6">
        <f>SUMIF('DATA (Israeli beneficial owner)'!H:H,$A21,'DATA (Israeli beneficial owner)'!K:K)</f>
        <v>0</v>
      </c>
      <c r="F21" s="1">
        <f>COUNTIF('DATA (Israeli origin)'!$H:$H,A21)</f>
        <v>0</v>
      </c>
      <c r="G21" s="6">
        <f>SUMIF('DATA (Israeli origin)'!H:H,$A21,'DATA (Israeli origin)'!K:K)</f>
        <v>0</v>
      </c>
      <c r="H21" s="1">
        <f t="shared" si="0"/>
        <v>1</v>
      </c>
      <c r="I21" s="6">
        <f t="shared" si="1"/>
        <v>190080</v>
      </c>
    </row>
    <row r="22" spans="1:9" x14ac:dyDescent="0.25">
      <c r="A22" s="1" t="s">
        <v>98</v>
      </c>
      <c r="B22" s="1">
        <f>COUNTIF('DATA (Israeli contractor)'!$H:$H,A22)</f>
        <v>1</v>
      </c>
      <c r="C22" s="6">
        <f>SUMIF('DATA (Israeli contractor)'!H:H,$A22,'DATA (Israeli contractor)'!K:K)</f>
        <v>39306440.715700001</v>
      </c>
      <c r="D22" s="1">
        <f>COUNTIF('DATA (Israeli beneficial owner)'!$H:$H,A22)</f>
        <v>0</v>
      </c>
      <c r="E22" s="6">
        <f>SUMIF('DATA (Israeli beneficial owner)'!H:H,$A22,'DATA (Israeli beneficial owner)'!K:K)</f>
        <v>0</v>
      </c>
      <c r="F22" s="1">
        <f>COUNTIF('DATA (Israeli origin)'!$H:$H,A22)</f>
        <v>0</v>
      </c>
      <c r="G22" s="6">
        <f>SUMIF('DATA (Israeli origin)'!H:H,$A22,'DATA (Israeli origin)'!K:K)</f>
        <v>0</v>
      </c>
      <c r="H22" s="1">
        <f t="shared" si="0"/>
        <v>1</v>
      </c>
      <c r="I22" s="6">
        <f t="shared" si="1"/>
        <v>39306440.715700001</v>
      </c>
    </row>
    <row r="23" spans="1:9" x14ac:dyDescent="0.25">
      <c r="A23" s="1" t="s">
        <v>99</v>
      </c>
      <c r="B23" s="1">
        <f>COUNTIF('DATA (Israeli contractor)'!$H:$H,A23)</f>
        <v>1</v>
      </c>
      <c r="C23" s="6">
        <f>SUMIF('DATA (Israeli contractor)'!H:H,$A23,'DATA (Israeli contractor)'!K:K)</f>
        <v>1480177</v>
      </c>
      <c r="D23" s="1">
        <f>COUNTIF('DATA (Israeli beneficial owner)'!$H:$H,A23)</f>
        <v>0</v>
      </c>
      <c r="E23" s="6">
        <f>SUMIF('DATA (Israeli beneficial owner)'!H:H,$A23,'DATA (Israeli beneficial owner)'!K:K)</f>
        <v>0</v>
      </c>
      <c r="F23" s="1">
        <f>COUNTIF('DATA (Israeli origin)'!$H:$H,A23)</f>
        <v>0</v>
      </c>
      <c r="G23" s="6">
        <f>SUMIF('DATA (Israeli origin)'!H:H,$A23,'DATA (Israeli origin)'!K:K)</f>
        <v>0</v>
      </c>
      <c r="H23" s="1">
        <f t="shared" si="0"/>
        <v>1</v>
      </c>
      <c r="I23" s="6">
        <f t="shared" si="1"/>
        <v>1480177</v>
      </c>
    </row>
    <row r="24" spans="1:9" x14ac:dyDescent="0.25">
      <c r="A24" s="1" t="s">
        <v>56</v>
      </c>
      <c r="B24" s="1">
        <f>COUNTIF('DATA (Israeli contractor)'!$H:$H,A24)</f>
        <v>2</v>
      </c>
      <c r="C24" s="6">
        <f>SUMIF('DATA (Israeli contractor)'!H:H,$A24,'DATA (Israeli contractor)'!K:K)</f>
        <v>124333118.52</v>
      </c>
      <c r="D24" s="1">
        <f>COUNTIF('DATA (Israeli beneficial owner)'!$H:$H,A24)</f>
        <v>0</v>
      </c>
      <c r="E24" s="6">
        <f>SUMIF('DATA (Israeli beneficial owner)'!H:H,$A24,'DATA (Israeli beneficial owner)'!K:K)</f>
        <v>0</v>
      </c>
      <c r="F24" s="1">
        <f>COUNTIF('DATA (Israeli origin)'!$H:$H,A24)</f>
        <v>0</v>
      </c>
      <c r="G24" s="6">
        <f>SUMIF('DATA (Israeli origin)'!H:H,$A24,'DATA (Israeli origin)'!K:K)</f>
        <v>0</v>
      </c>
      <c r="H24" s="1">
        <f t="shared" si="0"/>
        <v>2</v>
      </c>
      <c r="I24" s="6">
        <f t="shared" si="1"/>
        <v>124333118.52</v>
      </c>
    </row>
    <row r="25" spans="1:9" x14ac:dyDescent="0.25">
      <c r="A25" s="1" t="s">
        <v>100</v>
      </c>
      <c r="B25" s="1">
        <f>COUNTIF('DATA (Israeli contractor)'!$H:$H,A25)</f>
        <v>1</v>
      </c>
      <c r="C25" s="6">
        <f>SUMIF('DATA (Israeli contractor)'!H:H,$A25,'DATA (Israeli contractor)'!K:K)</f>
        <v>1270000</v>
      </c>
      <c r="D25" s="1">
        <f>COUNTIF('DATA (Israeli beneficial owner)'!$H:$H,A25)</f>
        <v>0</v>
      </c>
      <c r="E25" s="6">
        <f>SUMIF('DATA (Israeli beneficial owner)'!H:H,$A25,'DATA (Israeli beneficial owner)'!K:K)</f>
        <v>0</v>
      </c>
      <c r="F25" s="1">
        <f>COUNTIF('DATA (Israeli origin)'!$H:$H,A25)</f>
        <v>0</v>
      </c>
      <c r="G25" s="6">
        <f>SUMIF('DATA (Israeli origin)'!H:H,$A25,'DATA (Israeli origin)'!K:K)</f>
        <v>0</v>
      </c>
      <c r="H25" s="1">
        <f t="shared" si="0"/>
        <v>1</v>
      </c>
      <c r="I25" s="6">
        <f t="shared" si="1"/>
        <v>1270000</v>
      </c>
    </row>
    <row r="26" spans="1:9" x14ac:dyDescent="0.25">
      <c r="A26" s="1" t="s">
        <v>101</v>
      </c>
      <c r="B26" s="1">
        <f>COUNTIF('DATA (Israeli contractor)'!$H:$H,A26)</f>
        <v>4</v>
      </c>
      <c r="C26" s="6">
        <f>SUMIF('DATA (Israeli contractor)'!H:H,$A26,'DATA (Israeli contractor)'!K:K)</f>
        <v>3718772.2199999997</v>
      </c>
      <c r="D26" s="1">
        <f>COUNTIF('DATA (Israeli beneficial owner)'!$H:$H,A26)</f>
        <v>0</v>
      </c>
      <c r="E26" s="6">
        <f>SUMIF('DATA (Israeli beneficial owner)'!H:H,$A26,'DATA (Israeli beneficial owner)'!K:K)</f>
        <v>0</v>
      </c>
      <c r="F26" s="1">
        <f>COUNTIF('DATA (Israeli origin)'!$H:$H,A26)</f>
        <v>0</v>
      </c>
      <c r="G26" s="6">
        <f>SUMIF('DATA (Israeli origin)'!H:H,$A26,'DATA (Israeli origin)'!K:K)</f>
        <v>0</v>
      </c>
      <c r="H26" s="1">
        <f t="shared" si="0"/>
        <v>4</v>
      </c>
      <c r="I26" s="6">
        <f t="shared" si="1"/>
        <v>3718772.2199999997</v>
      </c>
    </row>
    <row r="27" spans="1:9" x14ac:dyDescent="0.25">
      <c r="A27" s="1" t="s">
        <v>102</v>
      </c>
      <c r="B27" s="1">
        <f>COUNTIF('DATA (Israeli contractor)'!$H:$H,A27)</f>
        <v>0</v>
      </c>
      <c r="C27" s="6">
        <f>SUMIF('DATA (Israeli contractor)'!H:H,$A27,'DATA (Israeli contractor)'!K:K)</f>
        <v>0</v>
      </c>
      <c r="D27" s="1">
        <f>COUNTIF('DATA (Israeli beneficial owner)'!$H:$H,A27)</f>
        <v>5</v>
      </c>
      <c r="E27" s="6">
        <f>SUMIF('DATA (Israeli beneficial owner)'!H:H,$A27,'DATA (Israeli beneficial owner)'!K:K)</f>
        <v>1</v>
      </c>
      <c r="F27" s="1">
        <f>COUNTIF('DATA (Israeli origin)'!$H:$H,A27)</f>
        <v>0</v>
      </c>
      <c r="G27" s="6">
        <f>SUMIF('DATA (Israeli origin)'!H:H,$A27,'DATA (Israeli origin)'!K:K)</f>
        <v>0</v>
      </c>
      <c r="H27" s="1">
        <f t="shared" si="0"/>
        <v>5</v>
      </c>
      <c r="I27" s="6">
        <f t="shared" si="1"/>
        <v>1</v>
      </c>
    </row>
    <row r="28" spans="1:9" x14ac:dyDescent="0.25">
      <c r="A28" s="1" t="s">
        <v>103</v>
      </c>
      <c r="B28" s="1">
        <f>COUNTIF('DATA (Israeli contractor)'!$H:$H,A28)</f>
        <v>0</v>
      </c>
      <c r="C28" s="6">
        <f>SUMIF('DATA (Israeli contractor)'!H:H,$A28,'DATA (Israeli contractor)'!K:K)</f>
        <v>0</v>
      </c>
      <c r="D28" s="1">
        <f>COUNTIF('DATA (Israeli beneficial owner)'!$H:$H,A28)</f>
        <v>1</v>
      </c>
      <c r="E28" s="6">
        <f>SUMIF('DATA (Israeli beneficial owner)'!H:H,$A28,'DATA (Israeli beneficial owner)'!K:K)</f>
        <v>0</v>
      </c>
      <c r="F28" s="1">
        <f>COUNTIF('DATA (Israeli origin)'!$H:$H,A28)</f>
        <v>0</v>
      </c>
      <c r="G28" s="6">
        <f>SUMIF('DATA (Israeli origin)'!H:H,$A28,'DATA (Israeli origin)'!K:K)</f>
        <v>0</v>
      </c>
      <c r="H28" s="1">
        <f t="shared" si="0"/>
        <v>1</v>
      </c>
      <c r="I28" s="6">
        <f t="shared" si="1"/>
        <v>0</v>
      </c>
    </row>
    <row r="29" spans="1:9" x14ac:dyDescent="0.25">
      <c r="A29" s="1" t="s">
        <v>104</v>
      </c>
      <c r="B29" s="1">
        <f>COUNTIF('DATA (Israeli contractor)'!$H:$H,A29)</f>
        <v>0</v>
      </c>
      <c r="C29" s="6">
        <f>SUMIF('DATA (Israeli contractor)'!H:H,$A29,'DATA (Israeli contractor)'!K:K)</f>
        <v>0</v>
      </c>
      <c r="D29" s="1">
        <f>COUNTIF('DATA (Israeli beneficial owner)'!$H:$H,A29)</f>
        <v>3</v>
      </c>
      <c r="E29" s="6">
        <f>SUMIF('DATA (Israeli beneficial owner)'!H:H,$A29,'DATA (Israeli beneficial owner)'!K:K)</f>
        <v>712211.24748000002</v>
      </c>
      <c r="F29" s="1">
        <f>COUNTIF('DATA (Israeli origin)'!$H:$H,A29)</f>
        <v>0</v>
      </c>
      <c r="G29" s="6">
        <f>SUMIF('DATA (Israeli origin)'!H:H,$A29,'DATA (Israeli origin)'!K:K)</f>
        <v>0</v>
      </c>
      <c r="H29" s="1">
        <f t="shared" si="0"/>
        <v>3</v>
      </c>
      <c r="I29" s="6">
        <f t="shared" si="1"/>
        <v>712211.24748000002</v>
      </c>
    </row>
    <row r="30" spans="1:9" x14ac:dyDescent="0.25">
      <c r="A30" s="1" t="s">
        <v>105</v>
      </c>
      <c r="B30" s="1">
        <f>COUNTIF('DATA (Israeli contractor)'!$H:$H,A30)</f>
        <v>1</v>
      </c>
      <c r="C30" s="6">
        <f>SUMIF('DATA (Israeli contractor)'!H:H,$A30,'DATA (Israeli contractor)'!K:K)</f>
        <v>3093600</v>
      </c>
      <c r="D30" s="1">
        <f>COUNTIF('DATA (Israeli beneficial owner)'!$H:$H,A30)</f>
        <v>0</v>
      </c>
      <c r="E30" s="6">
        <f>SUMIF('DATA (Israeli beneficial owner)'!H:H,$A30,'DATA (Israeli beneficial owner)'!K:K)</f>
        <v>0</v>
      </c>
      <c r="F30" s="1">
        <f>COUNTIF('DATA (Israeli origin)'!$H:$H,A30)</f>
        <v>0</v>
      </c>
      <c r="G30" s="6">
        <f>SUMIF('DATA (Israeli origin)'!H:H,$A30,'DATA (Israeli origin)'!K:K)</f>
        <v>0</v>
      </c>
      <c r="H30" s="1">
        <f t="shared" si="0"/>
        <v>1</v>
      </c>
      <c r="I30" s="6">
        <f t="shared" si="1"/>
        <v>3093600</v>
      </c>
    </row>
    <row r="31" spans="1:9" x14ac:dyDescent="0.25">
      <c r="A31" s="1" t="s">
        <v>106</v>
      </c>
      <c r="B31" s="1">
        <f>COUNTIF('DATA (Israeli contractor)'!$H:$H,A31)</f>
        <v>1</v>
      </c>
      <c r="C31" s="6">
        <f>SUMIF('DATA (Israeli contractor)'!H:H,$A31,'DATA (Israeli contractor)'!K:K)</f>
        <v>1852332</v>
      </c>
      <c r="D31" s="1">
        <f>COUNTIF('DATA (Israeli beneficial owner)'!$H:$H,A31)</f>
        <v>0</v>
      </c>
      <c r="E31" s="6">
        <f>SUMIF('DATA (Israeli beneficial owner)'!H:H,$A31,'DATA (Israeli beneficial owner)'!K:K)</f>
        <v>0</v>
      </c>
      <c r="F31" s="1">
        <f>COUNTIF('DATA (Israeli origin)'!$H:$H,A31)</f>
        <v>0</v>
      </c>
      <c r="G31" s="6">
        <f>SUMIF('DATA (Israeli origin)'!H:H,$A31,'DATA (Israeli origin)'!K:K)</f>
        <v>0</v>
      </c>
      <c r="H31" s="1">
        <f t="shared" si="0"/>
        <v>1</v>
      </c>
      <c r="I31" s="6">
        <f t="shared" si="1"/>
        <v>1852332</v>
      </c>
    </row>
    <row r="32" spans="1:9" x14ac:dyDescent="0.25">
      <c r="A32" s="1" t="s">
        <v>107</v>
      </c>
      <c r="B32" s="1">
        <f>COUNTIF('DATA (Israeli contractor)'!$H:$H,A32)</f>
        <v>2</v>
      </c>
      <c r="C32" s="6">
        <f>SUMIF('DATA (Israeli contractor)'!H:H,$A32,'DATA (Israeli contractor)'!K:K)</f>
        <v>2</v>
      </c>
      <c r="D32" s="1">
        <f>COUNTIF('DATA (Israeli beneficial owner)'!$H:$H,A32)</f>
        <v>0</v>
      </c>
      <c r="E32" s="6">
        <f>SUMIF('DATA (Israeli beneficial owner)'!H:H,$A32,'DATA (Israeli beneficial owner)'!K:K)</f>
        <v>0</v>
      </c>
      <c r="F32" s="1">
        <f>COUNTIF('DATA (Israeli origin)'!$H:$H,A32)</f>
        <v>0</v>
      </c>
      <c r="G32" s="6">
        <f>SUMIF('DATA (Israeli origin)'!H:H,$A32,'DATA (Israeli origin)'!K:K)</f>
        <v>0</v>
      </c>
      <c r="H32" s="1">
        <f t="shared" si="0"/>
        <v>2</v>
      </c>
      <c r="I32" s="6">
        <f t="shared" si="1"/>
        <v>2</v>
      </c>
    </row>
    <row r="33" spans="1:9" x14ac:dyDescent="0.25">
      <c r="A33" s="1" t="s">
        <v>108</v>
      </c>
      <c r="B33" s="1">
        <f>COUNTIF('DATA (Israeli contractor)'!$H:$H,A33)</f>
        <v>1</v>
      </c>
      <c r="C33" s="6">
        <f>SUMIF('DATA (Israeli contractor)'!H:H,$A33,'DATA (Israeli contractor)'!K:K)</f>
        <v>0.86477999999999999</v>
      </c>
      <c r="D33" s="1">
        <f>COUNTIF('DATA (Israeli beneficial owner)'!$H:$H,A33)</f>
        <v>1</v>
      </c>
      <c r="E33" s="6">
        <f>SUMIF('DATA (Israeli beneficial owner)'!H:H,$A33,'DATA (Israeli beneficial owner)'!K:K)</f>
        <v>0</v>
      </c>
      <c r="F33" s="1">
        <f>COUNTIF('DATA (Israeli origin)'!$H:$H,A33)</f>
        <v>0</v>
      </c>
      <c r="G33" s="6">
        <f>SUMIF('DATA (Israeli origin)'!H:H,$A33,'DATA (Israeli origin)'!K:K)</f>
        <v>0</v>
      </c>
      <c r="H33" s="1">
        <f t="shared" si="0"/>
        <v>2</v>
      </c>
      <c r="I33" s="6">
        <f t="shared" si="1"/>
        <v>0.86477999999999999</v>
      </c>
    </row>
    <row r="34" spans="1:9" x14ac:dyDescent="0.25">
      <c r="A34" s="1" t="s">
        <v>109</v>
      </c>
      <c r="B34" s="1">
        <f>COUNTIF('DATA (Israeli contractor)'!$H:$H,A34)</f>
        <v>1</v>
      </c>
      <c r="C34" s="6">
        <f>SUMIF('DATA (Israeli contractor)'!H:H,$A34,'DATA (Israeli contractor)'!K:K)</f>
        <v>225600</v>
      </c>
      <c r="D34" s="1">
        <f>COUNTIF('DATA (Israeli beneficial owner)'!$H:$H,A34)</f>
        <v>0</v>
      </c>
      <c r="E34" s="6">
        <f>SUMIF('DATA (Israeli beneficial owner)'!H:H,$A34,'DATA (Israeli beneficial owner)'!K:K)</f>
        <v>0</v>
      </c>
      <c r="F34" s="1">
        <f>COUNTIF('DATA (Israeli origin)'!$H:$H,A34)</f>
        <v>0</v>
      </c>
      <c r="G34" s="6">
        <f>SUMIF('DATA (Israeli origin)'!H:H,$A34,'DATA (Israeli origin)'!K:K)</f>
        <v>0</v>
      </c>
      <c r="H34" s="1">
        <f t="shared" si="0"/>
        <v>1</v>
      </c>
      <c r="I34" s="6">
        <f t="shared" si="1"/>
        <v>225600</v>
      </c>
    </row>
    <row r="35" spans="1:9" x14ac:dyDescent="0.25">
      <c r="A35" s="1" t="s">
        <v>110</v>
      </c>
      <c r="B35" s="1">
        <f>COUNTIF('DATA (Israeli contractor)'!$H:$H,A35)</f>
        <v>0</v>
      </c>
      <c r="C35" s="6">
        <f>SUMIF('DATA (Israeli contractor)'!H:H,$A35,'DATA (Israeli contractor)'!K:K)</f>
        <v>0</v>
      </c>
      <c r="D35" s="1">
        <f>COUNTIF('DATA (Israeli beneficial owner)'!$H:$H,A35)</f>
        <v>0</v>
      </c>
      <c r="E35" s="6">
        <f>SUMIF('DATA (Israeli beneficial owner)'!H:H,$A35,'DATA (Israeli beneficial owner)'!K:K)</f>
        <v>0</v>
      </c>
      <c r="F35" s="1">
        <f>COUNTIF('DATA (Israeli origin)'!$H:$H,A35)</f>
        <v>3</v>
      </c>
      <c r="G35" s="6">
        <f>SUMIF('DATA (Israeli origin)'!H:H,$A35,'DATA (Israeli origin)'!K:K)</f>
        <v>1516965.1079199999</v>
      </c>
      <c r="H35" s="1">
        <f t="shared" si="0"/>
        <v>3</v>
      </c>
      <c r="I35" s="6">
        <f t="shared" si="1"/>
        <v>1516965.1079199999</v>
      </c>
    </row>
    <row r="36" spans="1:9" x14ac:dyDescent="0.25">
      <c r="A36" s="1" t="s">
        <v>111</v>
      </c>
      <c r="B36" s="1">
        <f>COUNTIF('DATA (Israeli contractor)'!$H:$H,A36)</f>
        <v>1</v>
      </c>
      <c r="C36" s="6">
        <f>SUMIF('DATA (Israeli contractor)'!H:H,$A36,'DATA (Israeli contractor)'!K:K)</f>
        <v>218719</v>
      </c>
      <c r="D36" s="1">
        <f>COUNTIF('DATA (Israeli beneficial owner)'!$H:$H,A36)</f>
        <v>0</v>
      </c>
      <c r="E36" s="6">
        <f>SUMIF('DATA (Israeli beneficial owner)'!H:H,$A36,'DATA (Israeli beneficial owner)'!K:K)</f>
        <v>0</v>
      </c>
      <c r="F36" s="1">
        <f>COUNTIF('DATA (Israeli origin)'!$H:$H,A36)</f>
        <v>0</v>
      </c>
      <c r="G36" s="6">
        <f>SUMIF('DATA (Israeli origin)'!H:H,$A36,'DATA (Israeli origin)'!K:K)</f>
        <v>0</v>
      </c>
      <c r="H36" s="1">
        <f t="shared" ref="H36:H99" si="2">SUM(B36,D36,F36)</f>
        <v>1</v>
      </c>
      <c r="I36" s="6">
        <f t="shared" ref="I36:I99" si="3">SUM(C36,E36,G36)</f>
        <v>218719</v>
      </c>
    </row>
    <row r="37" spans="1:9" x14ac:dyDescent="0.25">
      <c r="A37" s="1" t="s">
        <v>112</v>
      </c>
      <c r="B37" s="1">
        <f>COUNTIF('DATA (Israeli contractor)'!$H:$H,A37)</f>
        <v>0</v>
      </c>
      <c r="C37" s="6">
        <f>SUMIF('DATA (Israeli contractor)'!H:H,$A37,'DATA (Israeli contractor)'!K:K)</f>
        <v>0</v>
      </c>
      <c r="D37" s="1">
        <f>COUNTIF('DATA (Israeli beneficial owner)'!$H:$H,A37)</f>
        <v>3</v>
      </c>
      <c r="E37" s="6">
        <f>SUMIF('DATA (Israeli beneficial owner)'!H:H,$A37,'DATA (Israeli beneficial owner)'!K:K)</f>
        <v>485526.58999999997</v>
      </c>
      <c r="F37" s="1">
        <f>COUNTIF('DATA (Israeli origin)'!$H:$H,A37)</f>
        <v>0</v>
      </c>
      <c r="G37" s="6">
        <f>SUMIF('DATA (Israeli origin)'!H:H,$A37,'DATA (Israeli origin)'!K:K)</f>
        <v>0</v>
      </c>
      <c r="H37" s="1">
        <f t="shared" si="2"/>
        <v>3</v>
      </c>
      <c r="I37" s="6">
        <f t="shared" si="3"/>
        <v>485526.58999999997</v>
      </c>
    </row>
    <row r="38" spans="1:9" x14ac:dyDescent="0.25">
      <c r="A38" s="1" t="s">
        <v>113</v>
      </c>
      <c r="B38" s="1">
        <f>COUNTIF('DATA (Israeli contractor)'!$H:$H,A38)</f>
        <v>1</v>
      </c>
      <c r="C38" s="6">
        <f>SUMIF('DATA (Israeli contractor)'!H:H,$A38,'DATA (Israeli contractor)'!K:K)</f>
        <v>250000</v>
      </c>
      <c r="D38" s="1">
        <f>COUNTIF('DATA (Israeli beneficial owner)'!$H:$H,A38)</f>
        <v>0</v>
      </c>
      <c r="E38" s="6">
        <f>SUMIF('DATA (Israeli beneficial owner)'!H:H,$A38,'DATA (Israeli beneficial owner)'!K:K)</f>
        <v>0</v>
      </c>
      <c r="F38" s="1">
        <f>COUNTIF('DATA (Israeli origin)'!$H:$H,A38)</f>
        <v>0</v>
      </c>
      <c r="G38" s="6">
        <f>SUMIF('DATA (Israeli origin)'!H:H,$A38,'DATA (Israeli origin)'!K:K)</f>
        <v>0</v>
      </c>
      <c r="H38" s="1">
        <f t="shared" si="2"/>
        <v>1</v>
      </c>
      <c r="I38" s="6">
        <f t="shared" si="3"/>
        <v>250000</v>
      </c>
    </row>
    <row r="39" spans="1:9" x14ac:dyDescent="0.25">
      <c r="A39" s="1" t="s">
        <v>114</v>
      </c>
      <c r="B39" s="1">
        <f>COUNTIF('DATA (Israeli contractor)'!$H:$H,A39)</f>
        <v>2</v>
      </c>
      <c r="C39" s="6">
        <f>SUMIF('DATA (Israeli contractor)'!H:H,$A39,'DATA (Israeli contractor)'!K:K)</f>
        <v>3479844</v>
      </c>
      <c r="D39" s="1">
        <f>COUNTIF('DATA (Israeli beneficial owner)'!$H:$H,A39)</f>
        <v>0</v>
      </c>
      <c r="E39" s="6">
        <f>SUMIF('DATA (Israeli beneficial owner)'!H:H,$A39,'DATA (Israeli beneficial owner)'!K:K)</f>
        <v>0</v>
      </c>
      <c r="F39" s="1">
        <f>COUNTIF('DATA (Israeli origin)'!$H:$H,A39)</f>
        <v>0</v>
      </c>
      <c r="G39" s="6">
        <f>SUMIF('DATA (Israeli origin)'!H:H,$A39,'DATA (Israeli origin)'!K:K)</f>
        <v>0</v>
      </c>
      <c r="H39" s="1">
        <f t="shared" si="2"/>
        <v>2</v>
      </c>
      <c r="I39" s="6">
        <f t="shared" si="3"/>
        <v>3479844</v>
      </c>
    </row>
    <row r="40" spans="1:9" x14ac:dyDescent="0.25">
      <c r="A40" s="1" t="s">
        <v>115</v>
      </c>
      <c r="B40" s="1">
        <f>COUNTIF('DATA (Israeli contractor)'!$H:$H,A40)</f>
        <v>0</v>
      </c>
      <c r="C40" s="6">
        <f>SUMIF('DATA (Israeli contractor)'!H:H,$A40,'DATA (Israeli contractor)'!K:K)</f>
        <v>0</v>
      </c>
      <c r="D40" s="1">
        <f>COUNTIF('DATA (Israeli beneficial owner)'!$H:$H,A40)</f>
        <v>1</v>
      </c>
      <c r="E40" s="6">
        <f>SUMIF('DATA (Israeli beneficial owner)'!H:H,$A40,'DATA (Israeli beneficial owner)'!K:K)</f>
        <v>306410.76325999998</v>
      </c>
      <c r="F40" s="1">
        <f>COUNTIF('DATA (Israeli origin)'!$H:$H,A40)</f>
        <v>0</v>
      </c>
      <c r="G40" s="6">
        <f>SUMIF('DATA (Israeli origin)'!H:H,$A40,'DATA (Israeli origin)'!K:K)</f>
        <v>0</v>
      </c>
      <c r="H40" s="1">
        <f t="shared" si="2"/>
        <v>1</v>
      </c>
      <c r="I40" s="6">
        <f t="shared" si="3"/>
        <v>306410.76325999998</v>
      </c>
    </row>
    <row r="41" spans="1:9" x14ac:dyDescent="0.25">
      <c r="A41" s="1" t="s">
        <v>116</v>
      </c>
      <c r="B41" s="1">
        <f>COUNTIF('DATA (Israeli contractor)'!$H:$H,A41)</f>
        <v>1</v>
      </c>
      <c r="C41" s="6">
        <f>SUMIF('DATA (Israeli contractor)'!H:H,$A41,'DATA (Israeli contractor)'!K:K)</f>
        <v>627970</v>
      </c>
      <c r="D41" s="1">
        <f>COUNTIF('DATA (Israeli beneficial owner)'!$H:$H,A41)</f>
        <v>0</v>
      </c>
      <c r="E41" s="6">
        <f>SUMIF('DATA (Israeli beneficial owner)'!H:H,$A41,'DATA (Israeli beneficial owner)'!K:K)</f>
        <v>0</v>
      </c>
      <c r="F41" s="1">
        <f>COUNTIF('DATA (Israeli origin)'!$H:$H,A41)</f>
        <v>0</v>
      </c>
      <c r="G41" s="6">
        <f>SUMIF('DATA (Israeli origin)'!H:H,$A41,'DATA (Israeli origin)'!K:K)</f>
        <v>0</v>
      </c>
      <c r="H41" s="1">
        <f t="shared" si="2"/>
        <v>1</v>
      </c>
      <c r="I41" s="6">
        <f t="shared" si="3"/>
        <v>627970</v>
      </c>
    </row>
    <row r="42" spans="1:9" x14ac:dyDescent="0.25">
      <c r="A42" s="1" t="s">
        <v>60</v>
      </c>
      <c r="B42" s="1">
        <f>COUNTIF('DATA (Israeli contractor)'!$H:$H,A42)</f>
        <v>1</v>
      </c>
      <c r="C42" s="6">
        <f>SUMIF('DATA (Israeli contractor)'!H:H,$A42,'DATA (Israeli contractor)'!K:K)</f>
        <v>75000000</v>
      </c>
      <c r="D42" s="1">
        <f>COUNTIF('DATA (Israeli beneficial owner)'!$H:$H,A42)</f>
        <v>0</v>
      </c>
      <c r="E42" s="6">
        <f>SUMIF('DATA (Israeli beneficial owner)'!H:H,$A42,'DATA (Israeli beneficial owner)'!K:K)</f>
        <v>0</v>
      </c>
      <c r="F42" s="1">
        <f>COUNTIF('DATA (Israeli origin)'!$H:$H,A42)</f>
        <v>0</v>
      </c>
      <c r="G42" s="6">
        <f>SUMIF('DATA (Israeli origin)'!H:H,$A42,'DATA (Israeli origin)'!K:K)</f>
        <v>0</v>
      </c>
      <c r="H42" s="1">
        <f t="shared" si="2"/>
        <v>1</v>
      </c>
      <c r="I42" s="6">
        <f t="shared" si="3"/>
        <v>75000000</v>
      </c>
    </row>
    <row r="43" spans="1:9" x14ac:dyDescent="0.25">
      <c r="A43" s="1" t="s">
        <v>117</v>
      </c>
      <c r="B43" s="1">
        <f>COUNTIF('DATA (Israeli contractor)'!$H:$H,A43)</f>
        <v>2</v>
      </c>
      <c r="C43" s="6">
        <f>SUMIF('DATA (Israeli contractor)'!H:H,$A43,'DATA (Israeli contractor)'!K:K)</f>
        <v>20305920.800000001</v>
      </c>
      <c r="D43" s="1">
        <f>COUNTIF('DATA (Israeli beneficial owner)'!$H:$H,A43)</f>
        <v>0</v>
      </c>
      <c r="E43" s="6">
        <f>SUMIF('DATA (Israeli beneficial owner)'!H:H,$A43,'DATA (Israeli beneficial owner)'!K:K)</f>
        <v>0</v>
      </c>
      <c r="F43" s="1">
        <f>COUNTIF('DATA (Israeli origin)'!$H:$H,A43)</f>
        <v>0</v>
      </c>
      <c r="G43" s="6">
        <f>SUMIF('DATA (Israeli origin)'!H:H,$A43,'DATA (Israeli origin)'!K:K)</f>
        <v>0</v>
      </c>
      <c r="H43" s="1">
        <f t="shared" si="2"/>
        <v>2</v>
      </c>
      <c r="I43" s="6">
        <f t="shared" si="3"/>
        <v>20305920.800000001</v>
      </c>
    </row>
    <row r="44" spans="1:9" x14ac:dyDescent="0.25">
      <c r="A44" s="1" t="s">
        <v>118</v>
      </c>
      <c r="B44" s="1">
        <f>COUNTIF('DATA (Israeli contractor)'!$H:$H,A44)</f>
        <v>1</v>
      </c>
      <c r="C44" s="6">
        <f>SUMIF('DATA (Israeli contractor)'!H:H,$A44,'DATA (Israeli contractor)'!K:K)</f>
        <v>314600</v>
      </c>
      <c r="D44" s="1">
        <f>COUNTIF('DATA (Israeli beneficial owner)'!$H:$H,A44)</f>
        <v>0</v>
      </c>
      <c r="E44" s="6">
        <f>SUMIF('DATA (Israeli beneficial owner)'!H:H,$A44,'DATA (Israeli beneficial owner)'!K:K)</f>
        <v>0</v>
      </c>
      <c r="F44" s="1">
        <f>COUNTIF('DATA (Israeli origin)'!$H:$H,A44)</f>
        <v>0</v>
      </c>
      <c r="G44" s="6">
        <f>SUMIF('DATA (Israeli origin)'!H:H,$A44,'DATA (Israeli origin)'!K:K)</f>
        <v>0</v>
      </c>
      <c r="H44" s="1">
        <f t="shared" si="2"/>
        <v>1</v>
      </c>
      <c r="I44" s="6">
        <f t="shared" si="3"/>
        <v>314600</v>
      </c>
    </row>
    <row r="45" spans="1:9" x14ac:dyDescent="0.25">
      <c r="A45" s="1" t="s">
        <v>119</v>
      </c>
      <c r="B45" s="1">
        <f>COUNTIF('DATA (Israeli contractor)'!$H:$H,A45)</f>
        <v>1</v>
      </c>
      <c r="C45" s="6">
        <f>SUMIF('DATA (Israeli contractor)'!H:H,$A45,'DATA (Israeli contractor)'!K:K)</f>
        <v>153012</v>
      </c>
      <c r="D45" s="1">
        <f>COUNTIF('DATA (Israeli beneficial owner)'!$H:$H,A45)</f>
        <v>0</v>
      </c>
      <c r="E45" s="6">
        <f>SUMIF('DATA (Israeli beneficial owner)'!H:H,$A45,'DATA (Israeli beneficial owner)'!K:K)</f>
        <v>0</v>
      </c>
      <c r="F45" s="1">
        <f>COUNTIF('DATA (Israeli origin)'!$H:$H,A45)</f>
        <v>0</v>
      </c>
      <c r="G45" s="6">
        <f>SUMIF('DATA (Israeli origin)'!H:H,$A45,'DATA (Israeli origin)'!K:K)</f>
        <v>0</v>
      </c>
      <c r="H45" s="1">
        <f t="shared" si="2"/>
        <v>1</v>
      </c>
      <c r="I45" s="6">
        <f t="shared" si="3"/>
        <v>153012</v>
      </c>
    </row>
    <row r="46" spans="1:9" x14ac:dyDescent="0.25">
      <c r="A46" s="1" t="s">
        <v>120</v>
      </c>
      <c r="B46" s="1">
        <f>COUNTIF('DATA (Israeli contractor)'!$H:$H,A46)</f>
        <v>1</v>
      </c>
      <c r="C46" s="6">
        <f>SUMIF('DATA (Israeli contractor)'!H:H,$A46,'DATA (Israeli contractor)'!K:K)</f>
        <v>4451443.1399999997</v>
      </c>
      <c r="D46" s="1">
        <f>COUNTIF('DATA (Israeli beneficial owner)'!$H:$H,A46)</f>
        <v>0</v>
      </c>
      <c r="E46" s="6">
        <f>SUMIF('DATA (Israeli beneficial owner)'!H:H,$A46,'DATA (Israeli beneficial owner)'!K:K)</f>
        <v>0</v>
      </c>
      <c r="F46" s="1">
        <f>COUNTIF('DATA (Israeli origin)'!$H:$H,A46)</f>
        <v>0</v>
      </c>
      <c r="G46" s="6">
        <f>SUMIF('DATA (Israeli origin)'!H:H,$A46,'DATA (Israeli origin)'!K:K)</f>
        <v>0</v>
      </c>
      <c r="H46" s="1">
        <f t="shared" si="2"/>
        <v>1</v>
      </c>
      <c r="I46" s="6">
        <f t="shared" si="3"/>
        <v>4451443.1399999997</v>
      </c>
    </row>
    <row r="47" spans="1:9" x14ac:dyDescent="0.25">
      <c r="A47" s="1" t="s">
        <v>121</v>
      </c>
      <c r="B47" s="1">
        <f>COUNTIF('DATA (Israeli contractor)'!$H:$H,A47)</f>
        <v>0</v>
      </c>
      <c r="C47" s="6">
        <f>SUMIF('DATA (Israeli contractor)'!H:H,$A47,'DATA (Israeli contractor)'!K:K)</f>
        <v>0</v>
      </c>
      <c r="D47" s="1">
        <f>COUNTIF('DATA (Israeli beneficial owner)'!$H:$H,A47)</f>
        <v>1</v>
      </c>
      <c r="E47" s="6">
        <f>SUMIF('DATA (Israeli beneficial owner)'!H:H,$A47,'DATA (Israeli beneficial owner)'!K:K)</f>
        <v>25430.768</v>
      </c>
      <c r="F47" s="1">
        <f>COUNTIF('DATA (Israeli origin)'!$H:$H,A47)</f>
        <v>0</v>
      </c>
      <c r="G47" s="6">
        <f>SUMIF('DATA (Israeli origin)'!H:H,$A47,'DATA (Israeli origin)'!K:K)</f>
        <v>0</v>
      </c>
      <c r="H47" s="1">
        <f t="shared" si="2"/>
        <v>1</v>
      </c>
      <c r="I47" s="6">
        <f t="shared" si="3"/>
        <v>25430.768</v>
      </c>
    </row>
    <row r="48" spans="1:9" x14ac:dyDescent="0.25">
      <c r="A48" s="1" t="s">
        <v>58</v>
      </c>
      <c r="B48" s="1">
        <f>COUNTIF('DATA (Israeli contractor)'!$H:$H,A48)</f>
        <v>1</v>
      </c>
      <c r="C48" s="6">
        <f>SUMIF('DATA (Israeli contractor)'!H:H,$A48,'DATA (Israeli contractor)'!K:K)</f>
        <v>104857000</v>
      </c>
      <c r="D48" s="1">
        <f>COUNTIF('DATA (Israeli beneficial owner)'!$H:$H,A48)</f>
        <v>0</v>
      </c>
      <c r="E48" s="6">
        <f>SUMIF('DATA (Israeli beneficial owner)'!H:H,$A48,'DATA (Israeli beneficial owner)'!K:K)</f>
        <v>0</v>
      </c>
      <c r="F48" s="1">
        <f>COUNTIF('DATA (Israeli origin)'!$H:$H,A48)</f>
        <v>0</v>
      </c>
      <c r="G48" s="6">
        <f>SUMIF('DATA (Israeli origin)'!H:H,$A48,'DATA (Israeli origin)'!K:K)</f>
        <v>0</v>
      </c>
      <c r="H48" s="1">
        <f t="shared" si="2"/>
        <v>1</v>
      </c>
      <c r="I48" s="6">
        <f t="shared" si="3"/>
        <v>104857000</v>
      </c>
    </row>
    <row r="49" spans="1:9" x14ac:dyDescent="0.25">
      <c r="A49" s="1" t="s">
        <v>122</v>
      </c>
      <c r="B49" s="1">
        <f>COUNTIF('DATA (Israeli contractor)'!$H:$H,A49)</f>
        <v>2</v>
      </c>
      <c r="C49" s="6">
        <f>SUMIF('DATA (Israeli contractor)'!H:H,$A49,'DATA (Israeli contractor)'!K:K)</f>
        <v>442000</v>
      </c>
      <c r="D49" s="1">
        <f>COUNTIF('DATA (Israeli beneficial owner)'!$H:$H,A49)</f>
        <v>1</v>
      </c>
      <c r="E49" s="6">
        <f>SUMIF('DATA (Israeli beneficial owner)'!H:H,$A49,'DATA (Israeli beneficial owner)'!K:K)</f>
        <v>221000</v>
      </c>
      <c r="F49" s="1">
        <f>COUNTIF('DATA (Israeli origin)'!$H:$H,A49)</f>
        <v>0</v>
      </c>
      <c r="G49" s="6">
        <f>SUMIF('DATA (Israeli origin)'!H:H,$A49,'DATA (Israeli origin)'!K:K)</f>
        <v>0</v>
      </c>
      <c r="H49" s="1">
        <f t="shared" si="2"/>
        <v>3</v>
      </c>
      <c r="I49" s="6">
        <f t="shared" si="3"/>
        <v>663000</v>
      </c>
    </row>
    <row r="50" spans="1:9" x14ac:dyDescent="0.25">
      <c r="A50" s="1" t="s">
        <v>52</v>
      </c>
      <c r="B50" s="1">
        <f>COUNTIF('DATA (Israeli contractor)'!$H:$H,A50)</f>
        <v>2</v>
      </c>
      <c r="C50" s="6">
        <f>SUMIF('DATA (Israeli contractor)'!H:H,$A50,'DATA (Israeli contractor)'!K:K)</f>
        <v>233053333</v>
      </c>
      <c r="D50" s="1">
        <f>COUNTIF('DATA (Israeli beneficial owner)'!$H:$H,A50)</f>
        <v>0</v>
      </c>
      <c r="E50" s="6">
        <f>SUMIF('DATA (Israeli beneficial owner)'!H:H,$A50,'DATA (Israeli beneficial owner)'!K:K)</f>
        <v>0</v>
      </c>
      <c r="F50" s="1">
        <f>COUNTIF('DATA (Israeli origin)'!$H:$H,A50)</f>
        <v>0</v>
      </c>
      <c r="G50" s="6">
        <f>SUMIF('DATA (Israeli origin)'!H:H,$A50,'DATA (Israeli origin)'!K:K)</f>
        <v>0</v>
      </c>
      <c r="H50" s="1">
        <f t="shared" si="2"/>
        <v>2</v>
      </c>
      <c r="I50" s="6">
        <f t="shared" si="3"/>
        <v>233053333</v>
      </c>
    </row>
    <row r="51" spans="1:9" x14ac:dyDescent="0.25">
      <c r="A51" s="1" t="s">
        <v>123</v>
      </c>
      <c r="B51" s="1">
        <f>COUNTIF('DATA (Israeli contractor)'!$H:$H,A51)</f>
        <v>0</v>
      </c>
      <c r="C51" s="6">
        <f>SUMIF('DATA (Israeli contractor)'!H:H,$A51,'DATA (Israeli contractor)'!K:K)</f>
        <v>0</v>
      </c>
      <c r="D51" s="1">
        <f>COUNTIF('DATA (Israeli beneficial owner)'!$H:$H,A51)</f>
        <v>0</v>
      </c>
      <c r="E51" s="6">
        <f>SUMIF('DATA (Israeli beneficial owner)'!H:H,$A51,'DATA (Israeli beneficial owner)'!K:K)</f>
        <v>0</v>
      </c>
      <c r="F51" s="1">
        <f>COUNTIF('DATA (Israeli origin)'!$H:$H,A51)</f>
        <v>2</v>
      </c>
      <c r="G51" s="6">
        <f>SUMIF('DATA (Israeli origin)'!H:H,$A51,'DATA (Israeli origin)'!K:K)</f>
        <v>79916.56048</v>
      </c>
      <c r="H51" s="1">
        <f t="shared" si="2"/>
        <v>2</v>
      </c>
      <c r="I51" s="6">
        <f t="shared" si="3"/>
        <v>79916.56048</v>
      </c>
    </row>
    <row r="52" spans="1:9" x14ac:dyDescent="0.25">
      <c r="A52" s="1" t="s">
        <v>124</v>
      </c>
      <c r="B52" s="1">
        <f>COUNTIF('DATA (Israeli contractor)'!$H:$H,A52)</f>
        <v>1</v>
      </c>
      <c r="C52" s="6">
        <f>SUMIF('DATA (Israeli contractor)'!H:H,$A52,'DATA (Israeli contractor)'!K:K)</f>
        <v>600000</v>
      </c>
      <c r="D52" s="1">
        <f>COUNTIF('DATA (Israeli beneficial owner)'!$H:$H,A52)</f>
        <v>0</v>
      </c>
      <c r="E52" s="6">
        <f>SUMIF('DATA (Israeli beneficial owner)'!H:H,$A52,'DATA (Israeli beneficial owner)'!K:K)</f>
        <v>0</v>
      </c>
      <c r="F52" s="1">
        <f>COUNTIF('DATA (Israeli origin)'!$H:$H,A52)</f>
        <v>0</v>
      </c>
      <c r="G52" s="6">
        <f>SUMIF('DATA (Israeli origin)'!H:H,$A52,'DATA (Israeli origin)'!K:K)</f>
        <v>0</v>
      </c>
      <c r="H52" s="1">
        <f t="shared" si="2"/>
        <v>1</v>
      </c>
      <c r="I52" s="6">
        <f t="shared" si="3"/>
        <v>600000</v>
      </c>
    </row>
    <row r="53" spans="1:9" x14ac:dyDescent="0.25">
      <c r="A53" s="1" t="s">
        <v>125</v>
      </c>
      <c r="B53" s="1">
        <f>COUNTIF('DATA (Israeli contractor)'!$H:$H,A53)</f>
        <v>0</v>
      </c>
      <c r="C53" s="6">
        <f>SUMIF('DATA (Israeli contractor)'!H:H,$A53,'DATA (Israeli contractor)'!K:K)</f>
        <v>0</v>
      </c>
      <c r="D53" s="1">
        <f>COUNTIF('DATA (Israeli beneficial owner)'!$H:$H,A53)</f>
        <v>1</v>
      </c>
      <c r="E53" s="6">
        <f>SUMIF('DATA (Israeli beneficial owner)'!H:H,$A53,'DATA (Israeli beneficial owner)'!K:K)</f>
        <v>0</v>
      </c>
      <c r="F53" s="1">
        <f>COUNTIF('DATA (Israeli origin)'!$H:$H,A53)</f>
        <v>0</v>
      </c>
      <c r="G53" s="6">
        <f>SUMIF('DATA (Israeli origin)'!H:H,$A53,'DATA (Israeli origin)'!K:K)</f>
        <v>0</v>
      </c>
      <c r="H53" s="1">
        <f t="shared" si="2"/>
        <v>1</v>
      </c>
      <c r="I53" s="6">
        <f t="shared" si="3"/>
        <v>0</v>
      </c>
    </row>
    <row r="54" spans="1:9" x14ac:dyDescent="0.25">
      <c r="A54" s="1" t="s">
        <v>126</v>
      </c>
      <c r="B54" s="1">
        <f>COUNTIF('DATA (Israeli contractor)'!$H:$H,A54)</f>
        <v>1</v>
      </c>
      <c r="C54" s="6">
        <f>SUMIF('DATA (Israeli contractor)'!H:H,$A54,'DATA (Israeli contractor)'!K:K)</f>
        <v>0</v>
      </c>
      <c r="D54" s="1">
        <f>COUNTIF('DATA (Israeli beneficial owner)'!$H:$H,A54)</f>
        <v>0</v>
      </c>
      <c r="E54" s="6">
        <f>SUMIF('DATA (Israeli beneficial owner)'!H:H,$A54,'DATA (Israeli beneficial owner)'!K:K)</f>
        <v>0</v>
      </c>
      <c r="F54" s="1">
        <f>COUNTIF('DATA (Israeli origin)'!$H:$H,A54)</f>
        <v>0</v>
      </c>
      <c r="G54" s="6">
        <f>SUMIF('DATA (Israeli origin)'!H:H,$A54,'DATA (Israeli origin)'!K:K)</f>
        <v>0</v>
      </c>
      <c r="H54" s="1">
        <f t="shared" si="2"/>
        <v>1</v>
      </c>
      <c r="I54" s="6">
        <f t="shared" si="3"/>
        <v>0</v>
      </c>
    </row>
    <row r="55" spans="1:9" x14ac:dyDescent="0.25">
      <c r="A55" s="1" t="s">
        <v>127</v>
      </c>
      <c r="B55" s="1">
        <f>COUNTIF('DATA (Israeli contractor)'!$H:$H,A55)</f>
        <v>3</v>
      </c>
      <c r="C55" s="6">
        <f>SUMIF('DATA (Israeli contractor)'!H:H,$A55,'DATA (Israeli contractor)'!K:K)</f>
        <v>8615991.5393000003</v>
      </c>
      <c r="D55" s="1">
        <f>COUNTIF('DATA (Israeli beneficial owner)'!$H:$H,A55)</f>
        <v>0</v>
      </c>
      <c r="E55" s="6">
        <f>SUMIF('DATA (Israeli beneficial owner)'!H:H,$A55,'DATA (Israeli beneficial owner)'!K:K)</f>
        <v>0</v>
      </c>
      <c r="F55" s="1">
        <f>COUNTIF('DATA (Israeli origin)'!$H:$H,A55)</f>
        <v>0</v>
      </c>
      <c r="G55" s="6">
        <f>SUMIF('DATA (Israeli origin)'!H:H,$A55,'DATA (Israeli origin)'!K:K)</f>
        <v>0</v>
      </c>
      <c r="H55" s="1">
        <f t="shared" si="2"/>
        <v>3</v>
      </c>
      <c r="I55" s="6">
        <f t="shared" si="3"/>
        <v>8615991.5393000003</v>
      </c>
    </row>
    <row r="56" spans="1:9" x14ac:dyDescent="0.25">
      <c r="A56" s="1" t="s">
        <v>128</v>
      </c>
      <c r="B56" s="1">
        <f>COUNTIF('DATA (Israeli contractor)'!$H:$H,A56)</f>
        <v>0</v>
      </c>
      <c r="C56" s="6">
        <f>SUMIF('DATA (Israeli contractor)'!H:H,$A56,'DATA (Israeli contractor)'!K:K)</f>
        <v>0</v>
      </c>
      <c r="D56" s="1">
        <f>COUNTIF('DATA (Israeli beneficial owner)'!$H:$H,A56)</f>
        <v>3</v>
      </c>
      <c r="E56" s="6">
        <f>SUMIF('DATA (Israeli beneficial owner)'!H:H,$A56,'DATA (Israeli beneficial owner)'!K:K)</f>
        <v>131521.16</v>
      </c>
      <c r="F56" s="1">
        <f>COUNTIF('DATA (Israeli origin)'!$H:$H,A56)</f>
        <v>0</v>
      </c>
      <c r="G56" s="6">
        <f>SUMIF('DATA (Israeli origin)'!H:H,$A56,'DATA (Israeli origin)'!K:K)</f>
        <v>0</v>
      </c>
      <c r="H56" s="1">
        <f t="shared" si="2"/>
        <v>3</v>
      </c>
      <c r="I56" s="6">
        <f t="shared" si="3"/>
        <v>131521.16</v>
      </c>
    </row>
    <row r="57" spans="1:9" x14ac:dyDescent="0.25">
      <c r="A57" s="1" t="s">
        <v>129</v>
      </c>
      <c r="B57" s="1">
        <f>COUNTIF('DATA (Israeli contractor)'!$H:$H,A57)</f>
        <v>1</v>
      </c>
      <c r="C57" s="6">
        <f>SUMIF('DATA (Israeli contractor)'!H:H,$A57,'DATA (Israeli contractor)'!K:K)</f>
        <v>0</v>
      </c>
      <c r="D57" s="1">
        <f>COUNTIF('DATA (Israeli beneficial owner)'!$H:$H,A57)</f>
        <v>0</v>
      </c>
      <c r="E57" s="6">
        <f>SUMIF('DATA (Israeli beneficial owner)'!H:H,$A57,'DATA (Israeli beneficial owner)'!K:K)</f>
        <v>0</v>
      </c>
      <c r="F57" s="1">
        <f>COUNTIF('DATA (Israeli origin)'!$H:$H,A57)</f>
        <v>0</v>
      </c>
      <c r="G57" s="6">
        <f>SUMIF('DATA (Israeli origin)'!H:H,$A57,'DATA (Israeli origin)'!K:K)</f>
        <v>0</v>
      </c>
      <c r="H57" s="1">
        <f t="shared" si="2"/>
        <v>1</v>
      </c>
      <c r="I57" s="6">
        <f t="shared" si="3"/>
        <v>0</v>
      </c>
    </row>
    <row r="58" spans="1:9" x14ac:dyDescent="0.25">
      <c r="A58" s="1" t="s">
        <v>130</v>
      </c>
      <c r="B58" s="1">
        <f>COUNTIF('DATA (Israeli contractor)'!$H:$H,A58)</f>
        <v>1</v>
      </c>
      <c r="C58" s="6">
        <f>SUMIF('DATA (Israeli contractor)'!H:H,$A58,'DATA (Israeli contractor)'!K:K)</f>
        <v>353944.732288</v>
      </c>
      <c r="D58" s="1">
        <f>COUNTIF('DATA (Israeli beneficial owner)'!$H:$H,A58)</f>
        <v>0</v>
      </c>
      <c r="E58" s="6">
        <f>SUMIF('DATA (Israeli beneficial owner)'!H:H,$A58,'DATA (Israeli beneficial owner)'!K:K)</f>
        <v>0</v>
      </c>
      <c r="F58" s="1">
        <f>COUNTIF('DATA (Israeli origin)'!$H:$H,A58)</f>
        <v>0</v>
      </c>
      <c r="G58" s="6">
        <f>SUMIF('DATA (Israeli origin)'!H:H,$A58,'DATA (Israeli origin)'!K:K)</f>
        <v>0</v>
      </c>
      <c r="H58" s="1">
        <f t="shared" si="2"/>
        <v>1</v>
      </c>
      <c r="I58" s="6">
        <f t="shared" si="3"/>
        <v>353944.732288</v>
      </c>
    </row>
    <row r="59" spans="1:9" x14ac:dyDescent="0.25">
      <c r="A59" s="1" t="s">
        <v>131</v>
      </c>
      <c r="B59" s="1">
        <f>COUNTIF('DATA (Israeli contractor)'!$H:$H,A59)</f>
        <v>1</v>
      </c>
      <c r="C59" s="6">
        <f>SUMIF('DATA (Israeli contractor)'!H:H,$A59,'DATA (Israeli contractor)'!K:K)</f>
        <v>21660000</v>
      </c>
      <c r="D59" s="1">
        <f>COUNTIF('DATA (Israeli beneficial owner)'!$H:$H,A59)</f>
        <v>0</v>
      </c>
      <c r="E59" s="6">
        <f>SUMIF('DATA (Israeli beneficial owner)'!H:H,$A59,'DATA (Israeli beneficial owner)'!K:K)</f>
        <v>0</v>
      </c>
      <c r="F59" s="1">
        <f>COUNTIF('DATA (Israeli origin)'!$H:$H,A59)</f>
        <v>0</v>
      </c>
      <c r="G59" s="6">
        <f>SUMIF('DATA (Israeli origin)'!H:H,$A59,'DATA (Israeli origin)'!K:K)</f>
        <v>0</v>
      </c>
      <c r="H59" s="1">
        <f t="shared" si="2"/>
        <v>1</v>
      </c>
      <c r="I59" s="6">
        <f t="shared" si="3"/>
        <v>21660000</v>
      </c>
    </row>
    <row r="60" spans="1:9" x14ac:dyDescent="0.25">
      <c r="A60" s="1" t="s">
        <v>132</v>
      </c>
      <c r="B60" s="1">
        <f>COUNTIF('DATA (Israeli contractor)'!$H:$H,A60)</f>
        <v>1</v>
      </c>
      <c r="C60" s="6">
        <f>SUMIF('DATA (Israeli contractor)'!H:H,$A60,'DATA (Israeli contractor)'!K:K)</f>
        <v>404449.37</v>
      </c>
      <c r="D60" s="1">
        <f>COUNTIF('DATA (Israeli beneficial owner)'!$H:$H,A60)</f>
        <v>0</v>
      </c>
      <c r="E60" s="6">
        <f>SUMIF('DATA (Israeli beneficial owner)'!H:H,$A60,'DATA (Israeli beneficial owner)'!K:K)</f>
        <v>0</v>
      </c>
      <c r="F60" s="1">
        <f>COUNTIF('DATA (Israeli origin)'!$H:$H,A60)</f>
        <v>0</v>
      </c>
      <c r="G60" s="6">
        <f>SUMIF('DATA (Israeli origin)'!H:H,$A60,'DATA (Israeli origin)'!K:K)</f>
        <v>0</v>
      </c>
      <c r="H60" s="1">
        <f t="shared" si="2"/>
        <v>1</v>
      </c>
      <c r="I60" s="6">
        <f t="shared" si="3"/>
        <v>404449.37</v>
      </c>
    </row>
    <row r="61" spans="1:9" x14ac:dyDescent="0.25">
      <c r="A61" s="1" t="s">
        <v>133</v>
      </c>
      <c r="B61" s="1">
        <f>COUNTIF('DATA (Israeli contractor)'!$H:$H,A61)</f>
        <v>1</v>
      </c>
      <c r="C61" s="6">
        <f>SUMIF('DATA (Israeli contractor)'!H:H,$A61,'DATA (Israeli contractor)'!K:K)</f>
        <v>239932</v>
      </c>
      <c r="D61" s="1">
        <f>COUNTIF('DATA (Israeli beneficial owner)'!$H:$H,A61)</f>
        <v>0</v>
      </c>
      <c r="E61" s="6">
        <f>SUMIF('DATA (Israeli beneficial owner)'!H:H,$A61,'DATA (Israeli beneficial owner)'!K:K)</f>
        <v>0</v>
      </c>
      <c r="F61" s="1">
        <f>COUNTIF('DATA (Israeli origin)'!$H:$H,A61)</f>
        <v>0</v>
      </c>
      <c r="G61" s="6">
        <f>SUMIF('DATA (Israeli origin)'!H:H,$A61,'DATA (Israeli origin)'!K:K)</f>
        <v>0</v>
      </c>
      <c r="H61" s="1">
        <f t="shared" si="2"/>
        <v>1</v>
      </c>
      <c r="I61" s="6">
        <f t="shared" si="3"/>
        <v>239932</v>
      </c>
    </row>
    <row r="62" spans="1:9" x14ac:dyDescent="0.25">
      <c r="A62" s="1" t="s">
        <v>134</v>
      </c>
      <c r="B62" s="1">
        <f>COUNTIF('DATA (Israeli contractor)'!$H:$H,A62)</f>
        <v>0</v>
      </c>
      <c r="C62" s="6">
        <f>SUMIF('DATA (Israeli contractor)'!H:H,$A62,'DATA (Israeli contractor)'!K:K)</f>
        <v>0</v>
      </c>
      <c r="D62" s="1">
        <f>COUNTIF('DATA (Israeli beneficial owner)'!$H:$H,A62)</f>
        <v>1</v>
      </c>
      <c r="E62" s="6">
        <f>SUMIF('DATA (Israeli beneficial owner)'!H:H,$A62,'DATA (Israeli beneficial owner)'!K:K)</f>
        <v>2096000</v>
      </c>
      <c r="F62" s="1">
        <f>COUNTIF('DATA (Israeli origin)'!$H:$H,A62)</f>
        <v>0</v>
      </c>
      <c r="G62" s="6">
        <f>SUMIF('DATA (Israeli origin)'!H:H,$A62,'DATA (Israeli origin)'!K:K)</f>
        <v>0</v>
      </c>
      <c r="H62" s="1">
        <f t="shared" si="2"/>
        <v>1</v>
      </c>
      <c r="I62" s="6">
        <f t="shared" si="3"/>
        <v>2096000</v>
      </c>
    </row>
    <row r="63" spans="1:9" x14ac:dyDescent="0.25">
      <c r="A63" s="1" t="s">
        <v>135</v>
      </c>
      <c r="B63" s="1">
        <f>COUNTIF('DATA (Israeli contractor)'!$H:$H,A63)</f>
        <v>2</v>
      </c>
      <c r="C63" s="6">
        <f>SUMIF('DATA (Israeli contractor)'!H:H,$A63,'DATA (Israeli contractor)'!K:K)</f>
        <v>5040000</v>
      </c>
      <c r="D63" s="1">
        <f>COUNTIF('DATA (Israeli beneficial owner)'!$H:$H,A63)</f>
        <v>0</v>
      </c>
      <c r="E63" s="6">
        <f>SUMIF('DATA (Israeli beneficial owner)'!H:H,$A63,'DATA (Israeli beneficial owner)'!K:K)</f>
        <v>0</v>
      </c>
      <c r="F63" s="1">
        <f>COUNTIF('DATA (Israeli origin)'!$H:$H,A63)</f>
        <v>0</v>
      </c>
      <c r="G63" s="6">
        <f>SUMIF('DATA (Israeli origin)'!H:H,$A63,'DATA (Israeli origin)'!K:K)</f>
        <v>0</v>
      </c>
      <c r="H63" s="1">
        <f t="shared" si="2"/>
        <v>2</v>
      </c>
      <c r="I63" s="6">
        <f t="shared" si="3"/>
        <v>5040000</v>
      </c>
    </row>
    <row r="64" spans="1:9" x14ac:dyDescent="0.25">
      <c r="A64" s="1" t="s">
        <v>136</v>
      </c>
      <c r="B64" s="1">
        <f>COUNTIF('DATA (Israeli contractor)'!$H:$H,A64)</f>
        <v>1</v>
      </c>
      <c r="C64" s="6">
        <f>SUMIF('DATA (Israeli contractor)'!H:H,$A64,'DATA (Israeli contractor)'!K:K)</f>
        <v>7788000</v>
      </c>
      <c r="D64" s="1">
        <f>COUNTIF('DATA (Israeli beneficial owner)'!$H:$H,A64)</f>
        <v>1</v>
      </c>
      <c r="E64" s="6">
        <f>SUMIF('DATA (Israeli beneficial owner)'!H:H,$A64,'DATA (Israeli beneficial owner)'!K:K)</f>
        <v>4500000</v>
      </c>
      <c r="F64" s="1">
        <f>COUNTIF('DATA (Israeli origin)'!$H:$H,A64)</f>
        <v>0</v>
      </c>
      <c r="G64" s="6">
        <f>SUMIF('DATA (Israeli origin)'!H:H,$A64,'DATA (Israeli origin)'!K:K)</f>
        <v>0</v>
      </c>
      <c r="H64" s="1">
        <f t="shared" si="2"/>
        <v>2</v>
      </c>
      <c r="I64" s="6">
        <f t="shared" si="3"/>
        <v>12288000</v>
      </c>
    </row>
    <row r="65" spans="1:9" x14ac:dyDescent="0.25">
      <c r="A65" s="1" t="s">
        <v>137</v>
      </c>
      <c r="B65" s="1">
        <f>COUNTIF('DATA (Israeli contractor)'!$H:$H,A65)</f>
        <v>0</v>
      </c>
      <c r="C65" s="6">
        <f>SUMIF('DATA (Israeli contractor)'!H:H,$A65,'DATA (Israeli contractor)'!K:K)</f>
        <v>0</v>
      </c>
      <c r="D65" s="1">
        <f>COUNTIF('DATA (Israeli beneficial owner)'!$H:$H,A65)</f>
        <v>1</v>
      </c>
      <c r="E65" s="6">
        <f>SUMIF('DATA (Israeli beneficial owner)'!H:H,$A65,'DATA (Israeli beneficial owner)'!K:K)</f>
        <v>18340000</v>
      </c>
      <c r="F65" s="1">
        <f>COUNTIF('DATA (Israeli origin)'!$H:$H,A65)</f>
        <v>0</v>
      </c>
      <c r="G65" s="6">
        <f>SUMIF('DATA (Israeli origin)'!H:H,$A65,'DATA (Israeli origin)'!K:K)</f>
        <v>0</v>
      </c>
      <c r="H65" s="1">
        <f t="shared" si="2"/>
        <v>1</v>
      </c>
      <c r="I65" s="6">
        <f t="shared" si="3"/>
        <v>18340000</v>
      </c>
    </row>
    <row r="66" spans="1:9" x14ac:dyDescent="0.25">
      <c r="A66" s="1" t="s">
        <v>138</v>
      </c>
      <c r="B66" s="1">
        <f>COUNTIF('DATA (Israeli contractor)'!$H:$H,A66)</f>
        <v>1</v>
      </c>
      <c r="C66" s="6">
        <f>SUMIF('DATA (Israeli contractor)'!H:H,$A66,'DATA (Israeli contractor)'!K:K)</f>
        <v>980000</v>
      </c>
      <c r="D66" s="1">
        <f>COUNTIF('DATA (Israeli beneficial owner)'!$H:$H,A66)</f>
        <v>0</v>
      </c>
      <c r="E66" s="6">
        <f>SUMIF('DATA (Israeli beneficial owner)'!H:H,$A66,'DATA (Israeli beneficial owner)'!K:K)</f>
        <v>0</v>
      </c>
      <c r="F66" s="1">
        <f>COUNTIF('DATA (Israeli origin)'!$H:$H,A66)</f>
        <v>0</v>
      </c>
      <c r="G66" s="6">
        <f>SUMIF('DATA (Israeli origin)'!H:H,$A66,'DATA (Israeli origin)'!K:K)</f>
        <v>0</v>
      </c>
      <c r="H66" s="1">
        <f t="shared" si="2"/>
        <v>1</v>
      </c>
      <c r="I66" s="6">
        <f t="shared" si="3"/>
        <v>980000</v>
      </c>
    </row>
    <row r="67" spans="1:9" x14ac:dyDescent="0.25">
      <c r="A67" s="1" t="s">
        <v>139</v>
      </c>
      <c r="B67" s="1">
        <f>COUNTIF('DATA (Israeli contractor)'!$H:$H,A67)</f>
        <v>1</v>
      </c>
      <c r="C67" s="6">
        <f>SUMIF('DATA (Israeli contractor)'!H:H,$A67,'DATA (Israeli contractor)'!K:K)</f>
        <v>10000</v>
      </c>
      <c r="D67" s="1">
        <f>COUNTIF('DATA (Israeli beneficial owner)'!$H:$H,A67)</f>
        <v>0</v>
      </c>
      <c r="E67" s="6">
        <f>SUMIF('DATA (Israeli beneficial owner)'!H:H,$A67,'DATA (Israeli beneficial owner)'!K:K)</f>
        <v>0</v>
      </c>
      <c r="F67" s="1">
        <f>COUNTIF('DATA (Israeli origin)'!$H:$H,A67)</f>
        <v>0</v>
      </c>
      <c r="G67" s="6">
        <f>SUMIF('DATA (Israeli origin)'!H:H,$A67,'DATA (Israeli origin)'!K:K)</f>
        <v>0</v>
      </c>
      <c r="H67" s="1">
        <f t="shared" si="2"/>
        <v>1</v>
      </c>
      <c r="I67" s="6">
        <f t="shared" si="3"/>
        <v>10000</v>
      </c>
    </row>
    <row r="68" spans="1:9" x14ac:dyDescent="0.25">
      <c r="A68" s="1" t="s">
        <v>140</v>
      </c>
      <c r="B68" s="1">
        <f>COUNTIF('DATA (Israeli contractor)'!$H:$H,A68)</f>
        <v>1</v>
      </c>
      <c r="C68" s="6">
        <f>SUMIF('DATA (Israeli contractor)'!H:H,$A68,'DATA (Israeli contractor)'!K:K)</f>
        <v>282714.03179500002</v>
      </c>
      <c r="D68" s="1">
        <f>COUNTIF('DATA (Israeli beneficial owner)'!$H:$H,A68)</f>
        <v>0</v>
      </c>
      <c r="E68" s="6">
        <f>SUMIF('DATA (Israeli beneficial owner)'!H:H,$A68,'DATA (Israeli beneficial owner)'!K:K)</f>
        <v>0</v>
      </c>
      <c r="F68" s="1">
        <f>COUNTIF('DATA (Israeli origin)'!$H:$H,A68)</f>
        <v>0</v>
      </c>
      <c r="G68" s="6">
        <f>SUMIF('DATA (Israeli origin)'!H:H,$A68,'DATA (Israeli origin)'!K:K)</f>
        <v>0</v>
      </c>
      <c r="H68" s="1">
        <f t="shared" si="2"/>
        <v>1</v>
      </c>
      <c r="I68" s="6">
        <f t="shared" si="3"/>
        <v>282714.03179500002</v>
      </c>
    </row>
    <row r="69" spans="1:9" x14ac:dyDescent="0.25">
      <c r="A69" s="1" t="s">
        <v>141</v>
      </c>
      <c r="B69" s="1">
        <f>COUNTIF('DATA (Israeli contractor)'!$H:$H,A69)</f>
        <v>3</v>
      </c>
      <c r="C69" s="6">
        <f>SUMIF('DATA (Israeli contractor)'!H:H,$A69,'DATA (Israeli contractor)'!K:K)</f>
        <v>5396906.0800000001</v>
      </c>
      <c r="D69" s="1">
        <f>COUNTIF('DATA (Israeli beneficial owner)'!$H:$H,A69)</f>
        <v>0</v>
      </c>
      <c r="E69" s="6">
        <f>SUMIF('DATA (Israeli beneficial owner)'!H:H,$A69,'DATA (Israeli beneficial owner)'!K:K)</f>
        <v>0</v>
      </c>
      <c r="F69" s="1">
        <f>COUNTIF('DATA (Israeli origin)'!$H:$H,A69)</f>
        <v>0</v>
      </c>
      <c r="G69" s="6">
        <f>SUMIF('DATA (Israeli origin)'!H:H,$A69,'DATA (Israeli origin)'!K:K)</f>
        <v>0</v>
      </c>
      <c r="H69" s="1">
        <f t="shared" si="2"/>
        <v>3</v>
      </c>
      <c r="I69" s="6">
        <f t="shared" si="3"/>
        <v>5396906.0800000001</v>
      </c>
    </row>
    <row r="70" spans="1:9" x14ac:dyDescent="0.25">
      <c r="A70" s="1" t="s">
        <v>142</v>
      </c>
      <c r="B70" s="1">
        <f>COUNTIF('DATA (Israeli contractor)'!$H:$H,A70)</f>
        <v>1</v>
      </c>
      <c r="C70" s="6">
        <f>SUMIF('DATA (Israeli contractor)'!H:H,$A70,'DATA (Israeli contractor)'!K:K)</f>
        <v>491976.91680000001</v>
      </c>
      <c r="D70" s="1">
        <f>COUNTIF('DATA (Israeli beneficial owner)'!$H:$H,A70)</f>
        <v>0</v>
      </c>
      <c r="E70" s="6">
        <f>SUMIF('DATA (Israeli beneficial owner)'!H:H,$A70,'DATA (Israeli beneficial owner)'!K:K)</f>
        <v>0</v>
      </c>
      <c r="F70" s="1">
        <f>COUNTIF('DATA (Israeli origin)'!$H:$H,A70)</f>
        <v>0</v>
      </c>
      <c r="G70" s="6">
        <f>SUMIF('DATA (Israeli origin)'!H:H,$A70,'DATA (Israeli origin)'!K:K)</f>
        <v>0</v>
      </c>
      <c r="H70" s="1">
        <f t="shared" si="2"/>
        <v>1</v>
      </c>
      <c r="I70" s="6">
        <f t="shared" si="3"/>
        <v>491976.91680000001</v>
      </c>
    </row>
    <row r="71" spans="1:9" x14ac:dyDescent="0.25">
      <c r="A71" s="1" t="s">
        <v>143</v>
      </c>
      <c r="B71" s="1">
        <f>COUNTIF('DATA (Israeli contractor)'!$H:$H,A71)</f>
        <v>3</v>
      </c>
      <c r="C71" s="6">
        <f>SUMIF('DATA (Israeli contractor)'!H:H,$A71,'DATA (Israeli contractor)'!K:K)</f>
        <v>50240878.020000003</v>
      </c>
      <c r="D71" s="1">
        <f>COUNTIF('DATA (Israeli beneficial owner)'!$H:$H,A71)</f>
        <v>0</v>
      </c>
      <c r="E71" s="6">
        <f>SUMIF('DATA (Israeli beneficial owner)'!H:H,$A71,'DATA (Israeli beneficial owner)'!K:K)</f>
        <v>0</v>
      </c>
      <c r="F71" s="1">
        <f>COUNTIF('DATA (Israeli origin)'!$H:$H,A71)</f>
        <v>0</v>
      </c>
      <c r="G71" s="6">
        <f>SUMIF('DATA (Israeli origin)'!H:H,$A71,'DATA (Israeli origin)'!K:K)</f>
        <v>0</v>
      </c>
      <c r="H71" s="1">
        <f t="shared" si="2"/>
        <v>3</v>
      </c>
      <c r="I71" s="6">
        <f t="shared" si="3"/>
        <v>50240878.020000003</v>
      </c>
    </row>
    <row r="72" spans="1:9" x14ac:dyDescent="0.25">
      <c r="A72" s="1" t="s">
        <v>144</v>
      </c>
      <c r="B72" s="1">
        <f>COUNTIF('DATA (Israeli contractor)'!$H:$H,A72)</f>
        <v>1</v>
      </c>
      <c r="C72" s="6">
        <f>SUMIF('DATA (Israeli contractor)'!H:H,$A72,'DATA (Israeli contractor)'!K:K)</f>
        <v>558772</v>
      </c>
      <c r="D72" s="1">
        <f>COUNTIF('DATA (Israeli beneficial owner)'!$H:$H,A72)</f>
        <v>0</v>
      </c>
      <c r="E72" s="6">
        <f>SUMIF('DATA (Israeli beneficial owner)'!H:H,$A72,'DATA (Israeli beneficial owner)'!K:K)</f>
        <v>0</v>
      </c>
      <c r="F72" s="1">
        <f>COUNTIF('DATA (Israeli origin)'!$H:$H,A72)</f>
        <v>0</v>
      </c>
      <c r="G72" s="6">
        <f>SUMIF('DATA (Israeli origin)'!H:H,$A72,'DATA (Israeli origin)'!K:K)</f>
        <v>0</v>
      </c>
      <c r="H72" s="1">
        <f t="shared" si="2"/>
        <v>1</v>
      </c>
      <c r="I72" s="6">
        <f t="shared" si="3"/>
        <v>558772</v>
      </c>
    </row>
    <row r="73" spans="1:9" x14ac:dyDescent="0.25">
      <c r="A73" s="1" t="s">
        <v>145</v>
      </c>
      <c r="B73" s="1">
        <f>COUNTIF('DATA (Israeli contractor)'!$H:$H,A73)</f>
        <v>4</v>
      </c>
      <c r="C73" s="6">
        <f>SUMIF('DATA (Israeli contractor)'!H:H,$A73,'DATA (Israeli contractor)'!K:K)</f>
        <v>13614082.869999999</v>
      </c>
      <c r="D73" s="1">
        <f>COUNTIF('DATA (Israeli beneficial owner)'!$H:$H,A73)</f>
        <v>0</v>
      </c>
      <c r="E73" s="6">
        <f>SUMIF('DATA (Israeli beneficial owner)'!H:H,$A73,'DATA (Israeli beneficial owner)'!K:K)</f>
        <v>0</v>
      </c>
      <c r="F73" s="1">
        <f>COUNTIF('DATA (Israeli origin)'!$H:$H,A73)</f>
        <v>0</v>
      </c>
      <c r="G73" s="6">
        <f>SUMIF('DATA (Israeli origin)'!H:H,$A73,'DATA (Israeli origin)'!K:K)</f>
        <v>0</v>
      </c>
      <c r="H73" s="1">
        <f t="shared" si="2"/>
        <v>4</v>
      </c>
      <c r="I73" s="6">
        <f t="shared" si="3"/>
        <v>13614082.869999999</v>
      </c>
    </row>
    <row r="74" spans="1:9" x14ac:dyDescent="0.25">
      <c r="A74" s="1" t="s">
        <v>146</v>
      </c>
      <c r="B74" s="1">
        <f>COUNTIF('DATA (Israeli contractor)'!$H:$H,A74)</f>
        <v>3</v>
      </c>
      <c r="C74" s="6">
        <f>SUMIF('DATA (Israeli contractor)'!H:H,$A74,'DATA (Israeli contractor)'!K:K)</f>
        <v>6012548</v>
      </c>
      <c r="D74" s="1">
        <f>COUNTIF('DATA (Israeli beneficial owner)'!$H:$H,A74)</f>
        <v>0</v>
      </c>
      <c r="E74" s="6">
        <f>SUMIF('DATA (Israeli beneficial owner)'!H:H,$A74,'DATA (Israeli beneficial owner)'!K:K)</f>
        <v>0</v>
      </c>
      <c r="F74" s="1">
        <f>COUNTIF('DATA (Israeli origin)'!$H:$H,A74)</f>
        <v>0</v>
      </c>
      <c r="G74" s="6">
        <f>SUMIF('DATA (Israeli origin)'!H:H,$A74,'DATA (Israeli origin)'!K:K)</f>
        <v>0</v>
      </c>
      <c r="H74" s="1">
        <f t="shared" si="2"/>
        <v>3</v>
      </c>
      <c r="I74" s="6">
        <f t="shared" si="3"/>
        <v>6012548</v>
      </c>
    </row>
    <row r="75" spans="1:9" x14ac:dyDescent="0.25">
      <c r="A75" s="1" t="s">
        <v>54</v>
      </c>
      <c r="B75" s="1">
        <f>COUNTIF('DATA (Israeli contractor)'!$H:$H,A75)</f>
        <v>2</v>
      </c>
      <c r="C75" s="6">
        <f>SUMIF('DATA (Israeli contractor)'!H:H,$A75,'DATA (Israeli contractor)'!K:K)</f>
        <v>169341219.59999999</v>
      </c>
      <c r="D75" s="1">
        <f>COUNTIF('DATA (Israeli beneficial owner)'!$H:$H,A75)</f>
        <v>0</v>
      </c>
      <c r="E75" s="6">
        <f>SUMIF('DATA (Israeli beneficial owner)'!H:H,$A75,'DATA (Israeli beneficial owner)'!K:K)</f>
        <v>0</v>
      </c>
      <c r="F75" s="1">
        <f>COUNTIF('DATA (Israeli origin)'!$H:$H,A75)</f>
        <v>0</v>
      </c>
      <c r="G75" s="6">
        <f>SUMIF('DATA (Israeli origin)'!H:H,$A75,'DATA (Israeli origin)'!K:K)</f>
        <v>0</v>
      </c>
      <c r="H75" s="1">
        <f t="shared" si="2"/>
        <v>2</v>
      </c>
      <c r="I75" s="6">
        <f t="shared" si="3"/>
        <v>169341219.59999999</v>
      </c>
    </row>
    <row r="76" spans="1:9" x14ac:dyDescent="0.25">
      <c r="A76" s="1" t="s">
        <v>147</v>
      </c>
      <c r="B76" s="1">
        <f>COUNTIF('DATA (Israeli contractor)'!$H:$H,A76)</f>
        <v>1</v>
      </c>
      <c r="C76" s="6">
        <f>SUMIF('DATA (Israeli contractor)'!H:H,$A76,'DATA (Israeli contractor)'!K:K)</f>
        <v>4000000</v>
      </c>
      <c r="D76" s="1">
        <f>COUNTIF('DATA (Israeli beneficial owner)'!$H:$H,A76)</f>
        <v>0</v>
      </c>
      <c r="E76" s="6">
        <f>SUMIF('DATA (Israeli beneficial owner)'!H:H,$A76,'DATA (Israeli beneficial owner)'!K:K)</f>
        <v>0</v>
      </c>
      <c r="F76" s="1">
        <f>COUNTIF('DATA (Israeli origin)'!$H:$H,A76)</f>
        <v>0</v>
      </c>
      <c r="G76" s="6">
        <f>SUMIF('DATA (Israeli origin)'!H:H,$A76,'DATA (Israeli origin)'!K:K)</f>
        <v>0</v>
      </c>
      <c r="H76" s="1">
        <f t="shared" si="2"/>
        <v>1</v>
      </c>
      <c r="I76" s="6">
        <f t="shared" si="3"/>
        <v>4000000</v>
      </c>
    </row>
    <row r="77" spans="1:9" x14ac:dyDescent="0.25">
      <c r="A77" s="1" t="s">
        <v>148</v>
      </c>
      <c r="B77" s="1">
        <f>COUNTIF('DATA (Israeli contractor)'!$H:$H,A77)</f>
        <v>1</v>
      </c>
      <c r="C77" s="6">
        <f>SUMIF('DATA (Israeli contractor)'!H:H,$A77,'DATA (Israeli contractor)'!K:K)</f>
        <v>2928520</v>
      </c>
      <c r="D77" s="1">
        <f>COUNTIF('DATA (Israeli beneficial owner)'!$H:$H,A77)</f>
        <v>0</v>
      </c>
      <c r="E77" s="6">
        <f>SUMIF('DATA (Israeli beneficial owner)'!H:H,$A77,'DATA (Israeli beneficial owner)'!K:K)</f>
        <v>0</v>
      </c>
      <c r="F77" s="1">
        <f>COUNTIF('DATA (Israeli origin)'!$H:$H,A77)</f>
        <v>0</v>
      </c>
      <c r="G77" s="6">
        <f>SUMIF('DATA (Israeli origin)'!H:H,$A77,'DATA (Israeli origin)'!K:K)</f>
        <v>0</v>
      </c>
      <c r="H77" s="1">
        <f t="shared" si="2"/>
        <v>1</v>
      </c>
      <c r="I77" s="6">
        <f t="shared" si="3"/>
        <v>2928520</v>
      </c>
    </row>
    <row r="78" spans="1:9" x14ac:dyDescent="0.25">
      <c r="A78" s="1" t="s">
        <v>149</v>
      </c>
      <c r="B78" s="1">
        <f>COUNTIF('DATA (Israeli contractor)'!$H:$H,A78)</f>
        <v>1</v>
      </c>
      <c r="C78" s="6">
        <f>SUMIF('DATA (Israeli contractor)'!H:H,$A78,'DATA (Israeli contractor)'!K:K)</f>
        <v>17000000</v>
      </c>
      <c r="D78" s="1">
        <f>COUNTIF('DATA (Israeli beneficial owner)'!$H:$H,A78)</f>
        <v>0</v>
      </c>
      <c r="E78" s="6">
        <f>SUMIF('DATA (Israeli beneficial owner)'!H:H,$A78,'DATA (Israeli beneficial owner)'!K:K)</f>
        <v>0</v>
      </c>
      <c r="F78" s="1">
        <f>COUNTIF('DATA (Israeli origin)'!$H:$H,A78)</f>
        <v>0</v>
      </c>
      <c r="G78" s="6">
        <f>SUMIF('DATA (Israeli origin)'!H:H,$A78,'DATA (Israeli origin)'!K:K)</f>
        <v>0</v>
      </c>
      <c r="H78" s="1">
        <f t="shared" si="2"/>
        <v>1</v>
      </c>
      <c r="I78" s="6">
        <f t="shared" si="3"/>
        <v>17000000</v>
      </c>
    </row>
    <row r="79" spans="1:9" x14ac:dyDescent="0.25">
      <c r="A79" s="1" t="s">
        <v>150</v>
      </c>
      <c r="B79" s="1">
        <f>COUNTIF('DATA (Israeli contractor)'!$H:$H,A79)</f>
        <v>1</v>
      </c>
      <c r="C79" s="6">
        <f>SUMIF('DATA (Israeli contractor)'!H:H,$A79,'DATA (Israeli contractor)'!K:K)</f>
        <v>5003164</v>
      </c>
      <c r="D79" s="1">
        <f>COUNTIF('DATA (Israeli beneficial owner)'!$H:$H,A79)</f>
        <v>0</v>
      </c>
      <c r="E79" s="6">
        <f>SUMIF('DATA (Israeli beneficial owner)'!H:H,$A79,'DATA (Israeli beneficial owner)'!K:K)</f>
        <v>0</v>
      </c>
      <c r="F79" s="1">
        <f>COUNTIF('DATA (Israeli origin)'!$H:$H,A79)</f>
        <v>0</v>
      </c>
      <c r="G79" s="6">
        <f>SUMIF('DATA (Israeli origin)'!H:H,$A79,'DATA (Israeli origin)'!K:K)</f>
        <v>0</v>
      </c>
      <c r="H79" s="1">
        <f t="shared" si="2"/>
        <v>1</v>
      </c>
      <c r="I79" s="6">
        <f t="shared" si="3"/>
        <v>5003164</v>
      </c>
    </row>
    <row r="80" spans="1:9" x14ac:dyDescent="0.25">
      <c r="A80" s="1" t="s">
        <v>151</v>
      </c>
      <c r="B80" s="1">
        <f>COUNTIF('DATA (Israeli contractor)'!$H:$H,A80)</f>
        <v>1</v>
      </c>
      <c r="C80" s="6">
        <f>SUMIF('DATA (Israeli contractor)'!H:H,$A80,'DATA (Israeli contractor)'!K:K)</f>
        <v>1817700</v>
      </c>
      <c r="D80" s="1">
        <f>COUNTIF('DATA (Israeli beneficial owner)'!$H:$H,A80)</f>
        <v>0</v>
      </c>
      <c r="E80" s="6">
        <f>SUMIF('DATA (Israeli beneficial owner)'!H:H,$A80,'DATA (Israeli beneficial owner)'!K:K)</f>
        <v>0</v>
      </c>
      <c r="F80" s="1">
        <f>COUNTIF('DATA (Israeli origin)'!$H:$H,A80)</f>
        <v>0</v>
      </c>
      <c r="G80" s="6">
        <f>SUMIF('DATA (Israeli origin)'!H:H,$A80,'DATA (Israeli origin)'!K:K)</f>
        <v>0</v>
      </c>
      <c r="H80" s="1">
        <f t="shared" si="2"/>
        <v>1</v>
      </c>
      <c r="I80" s="6">
        <f t="shared" si="3"/>
        <v>1817700</v>
      </c>
    </row>
    <row r="81" spans="1:9" x14ac:dyDescent="0.25">
      <c r="A81" s="1" t="s">
        <v>46</v>
      </c>
      <c r="B81" s="1">
        <f>COUNTIF('DATA (Israeli contractor)'!$H:$H,A81)</f>
        <v>0</v>
      </c>
      <c r="C81" s="6">
        <f>SUMIF('DATA (Israeli contractor)'!H:H,$A81,'DATA (Israeli contractor)'!K:K)</f>
        <v>0</v>
      </c>
      <c r="D81" s="1">
        <f>COUNTIF('DATA (Israeli beneficial owner)'!$H:$H,A81)</f>
        <v>8</v>
      </c>
      <c r="E81" s="6">
        <f>SUMIF('DATA (Israeli beneficial owner)'!H:H,$A81,'DATA (Israeli beneficial owner)'!K:K)</f>
        <v>480570971.55937755</v>
      </c>
      <c r="F81" s="1">
        <f>COUNTIF('DATA (Israeli origin)'!$H:$H,A81)</f>
        <v>0</v>
      </c>
      <c r="G81" s="6">
        <f>SUMIF('DATA (Israeli origin)'!H:H,$A81,'DATA (Israeli origin)'!K:K)</f>
        <v>0</v>
      </c>
      <c r="H81" s="1">
        <f t="shared" si="2"/>
        <v>8</v>
      </c>
      <c r="I81" s="6">
        <f t="shared" si="3"/>
        <v>480570971.55937755</v>
      </c>
    </row>
    <row r="82" spans="1:9" x14ac:dyDescent="0.25">
      <c r="A82" s="1" t="s">
        <v>152</v>
      </c>
      <c r="B82" s="1">
        <f>COUNTIF('DATA (Israeli contractor)'!$H:$H,A82)</f>
        <v>1</v>
      </c>
      <c r="C82" s="6">
        <f>SUMIF('DATA (Israeli contractor)'!H:H,$A82,'DATA (Israeli contractor)'!K:K)</f>
        <v>17137200</v>
      </c>
      <c r="D82" s="1">
        <f>COUNTIF('DATA (Israeli beneficial owner)'!$H:$H,A82)</f>
        <v>0</v>
      </c>
      <c r="E82" s="6">
        <f>SUMIF('DATA (Israeli beneficial owner)'!H:H,$A82,'DATA (Israeli beneficial owner)'!K:K)</f>
        <v>0</v>
      </c>
      <c r="F82" s="1">
        <f>COUNTIF('DATA (Israeli origin)'!$H:$H,A82)</f>
        <v>0</v>
      </c>
      <c r="G82" s="6">
        <f>SUMIF('DATA (Israeli origin)'!H:H,$A82,'DATA (Israeli origin)'!K:K)</f>
        <v>0</v>
      </c>
      <c r="H82" s="1">
        <f t="shared" si="2"/>
        <v>1</v>
      </c>
      <c r="I82" s="6">
        <f t="shared" si="3"/>
        <v>17137200</v>
      </c>
    </row>
    <row r="83" spans="1:9" x14ac:dyDescent="0.25">
      <c r="A83" s="1" t="s">
        <v>153</v>
      </c>
      <c r="B83" s="1">
        <f>COUNTIF('DATA (Israeli contractor)'!$H:$H,A83)</f>
        <v>1</v>
      </c>
      <c r="C83" s="6">
        <f>SUMIF('DATA (Israeli contractor)'!H:H,$A83,'DATA (Israeli contractor)'!K:K)</f>
        <v>509940</v>
      </c>
      <c r="D83" s="1">
        <f>COUNTIF('DATA (Israeli beneficial owner)'!$H:$H,A83)</f>
        <v>0</v>
      </c>
      <c r="E83" s="6">
        <f>SUMIF('DATA (Israeli beneficial owner)'!H:H,$A83,'DATA (Israeli beneficial owner)'!K:K)</f>
        <v>0</v>
      </c>
      <c r="F83" s="1">
        <f>COUNTIF('DATA (Israeli origin)'!$H:$H,A83)</f>
        <v>0</v>
      </c>
      <c r="G83" s="6">
        <f>SUMIF('DATA (Israeli origin)'!H:H,$A83,'DATA (Israeli origin)'!K:K)</f>
        <v>0</v>
      </c>
      <c r="H83" s="1">
        <f t="shared" si="2"/>
        <v>1</v>
      </c>
      <c r="I83" s="6">
        <f t="shared" si="3"/>
        <v>509940</v>
      </c>
    </row>
    <row r="84" spans="1:9" x14ac:dyDescent="0.25">
      <c r="A84" s="1" t="s">
        <v>154</v>
      </c>
      <c r="B84" s="1">
        <f>COUNTIF('DATA (Israeli contractor)'!$H:$H,A84)</f>
        <v>1</v>
      </c>
      <c r="C84" s="6">
        <f>SUMIF('DATA (Israeli contractor)'!H:H,$A84,'DATA (Israeli contractor)'!K:K)</f>
        <v>3035954</v>
      </c>
      <c r="D84" s="1">
        <f>COUNTIF('DATA (Israeli beneficial owner)'!$H:$H,A84)</f>
        <v>0</v>
      </c>
      <c r="E84" s="6">
        <f>SUMIF('DATA (Israeli beneficial owner)'!H:H,$A84,'DATA (Israeli beneficial owner)'!K:K)</f>
        <v>0</v>
      </c>
      <c r="F84" s="1">
        <f>COUNTIF('DATA (Israeli origin)'!$H:$H,A84)</f>
        <v>0</v>
      </c>
      <c r="G84" s="6">
        <f>SUMIF('DATA (Israeli origin)'!H:H,$A84,'DATA (Israeli origin)'!K:K)</f>
        <v>0</v>
      </c>
      <c r="H84" s="1">
        <f t="shared" si="2"/>
        <v>1</v>
      </c>
      <c r="I84" s="6">
        <f t="shared" si="3"/>
        <v>3035954</v>
      </c>
    </row>
    <row r="85" spans="1:9" x14ac:dyDescent="0.25">
      <c r="A85" s="1" t="s">
        <v>155</v>
      </c>
      <c r="B85" s="1">
        <f>COUNTIF('DATA (Israeli contractor)'!$H:$H,A85)</f>
        <v>1</v>
      </c>
      <c r="C85" s="6">
        <f>SUMIF('DATA (Israeli contractor)'!H:H,$A85,'DATA (Israeli contractor)'!K:K)</f>
        <v>3722944</v>
      </c>
      <c r="D85" s="1">
        <f>COUNTIF('DATA (Israeli beneficial owner)'!$H:$H,A85)</f>
        <v>0</v>
      </c>
      <c r="E85" s="6">
        <f>SUMIF('DATA (Israeli beneficial owner)'!H:H,$A85,'DATA (Israeli beneficial owner)'!K:K)</f>
        <v>0</v>
      </c>
      <c r="F85" s="1">
        <f>COUNTIF('DATA (Israeli origin)'!$H:$H,A85)</f>
        <v>0</v>
      </c>
      <c r="G85" s="6">
        <f>SUMIF('DATA (Israeli origin)'!H:H,$A85,'DATA (Israeli origin)'!K:K)</f>
        <v>0</v>
      </c>
      <c r="H85" s="1">
        <f t="shared" si="2"/>
        <v>1</v>
      </c>
      <c r="I85" s="6">
        <f t="shared" si="3"/>
        <v>3722944</v>
      </c>
    </row>
    <row r="86" spans="1:9" x14ac:dyDescent="0.25">
      <c r="A86" s="1" t="s">
        <v>156</v>
      </c>
      <c r="B86" s="1">
        <f>COUNTIF('DATA (Israeli contractor)'!$H:$H,A86)</f>
        <v>0</v>
      </c>
      <c r="C86" s="6">
        <f>SUMIF('DATA (Israeli contractor)'!H:H,$A86,'DATA (Israeli contractor)'!K:K)</f>
        <v>0</v>
      </c>
      <c r="D86" s="1">
        <f>COUNTIF('DATA (Israeli beneficial owner)'!$H:$H,A86)</f>
        <v>1</v>
      </c>
      <c r="E86" s="6">
        <f>SUMIF('DATA (Israeli beneficial owner)'!H:H,$A86,'DATA (Israeli beneficial owner)'!K:K)</f>
        <v>60630.729999999996</v>
      </c>
      <c r="F86" s="1">
        <f>COUNTIF('DATA (Israeli origin)'!$H:$H,A86)</f>
        <v>0</v>
      </c>
      <c r="G86" s="6">
        <f>SUMIF('DATA (Israeli origin)'!H:H,$A86,'DATA (Israeli origin)'!K:K)</f>
        <v>0</v>
      </c>
      <c r="H86" s="1">
        <f t="shared" si="2"/>
        <v>1</v>
      </c>
      <c r="I86" s="6">
        <f t="shared" si="3"/>
        <v>60630.729999999996</v>
      </c>
    </row>
    <row r="87" spans="1:9" x14ac:dyDescent="0.25">
      <c r="A87" s="1" t="s">
        <v>157</v>
      </c>
      <c r="B87" s="1">
        <f>COUNTIF('DATA (Israeli contractor)'!$H:$H,A87)</f>
        <v>0</v>
      </c>
      <c r="C87" s="6">
        <f>SUMIF('DATA (Israeli contractor)'!H:H,$A87,'DATA (Israeli contractor)'!K:K)</f>
        <v>0</v>
      </c>
      <c r="D87" s="1">
        <f>COUNTIF('DATA (Israeli beneficial owner)'!$H:$H,A87)</f>
        <v>1</v>
      </c>
      <c r="E87" s="6">
        <f>SUMIF('DATA (Israeli beneficial owner)'!H:H,$A87,'DATA (Israeli beneficial owner)'!K:K)</f>
        <v>228461.03939999998</v>
      </c>
      <c r="F87" s="1">
        <f>COUNTIF('DATA (Israeli origin)'!$H:$H,A87)</f>
        <v>0</v>
      </c>
      <c r="G87" s="6">
        <f>SUMIF('DATA (Israeli origin)'!H:H,$A87,'DATA (Israeli origin)'!K:K)</f>
        <v>0</v>
      </c>
      <c r="H87" s="1">
        <f t="shared" si="2"/>
        <v>1</v>
      </c>
      <c r="I87" s="6">
        <f t="shared" si="3"/>
        <v>228461.03939999998</v>
      </c>
    </row>
    <row r="88" spans="1:9" x14ac:dyDescent="0.25">
      <c r="A88" s="1" t="s">
        <v>158</v>
      </c>
      <c r="B88" s="1">
        <f>COUNTIF('DATA (Israeli contractor)'!$H:$H,A88)</f>
        <v>0</v>
      </c>
      <c r="C88" s="6">
        <f>SUMIF('DATA (Israeli contractor)'!H:H,$A88,'DATA (Israeli contractor)'!K:K)</f>
        <v>0</v>
      </c>
      <c r="D88" s="1">
        <f>COUNTIF('DATA (Israeli beneficial owner)'!$H:$H,A88)</f>
        <v>1</v>
      </c>
      <c r="E88" s="6">
        <f>SUMIF('DATA (Israeli beneficial owner)'!H:H,$A88,'DATA (Israeli beneficial owner)'!K:K)</f>
        <v>32278.399999999998</v>
      </c>
      <c r="F88" s="1">
        <f>COUNTIF('DATA (Israeli origin)'!$H:$H,A88)</f>
        <v>0</v>
      </c>
      <c r="G88" s="6">
        <f>SUMIF('DATA (Israeli origin)'!H:H,$A88,'DATA (Israeli origin)'!K:K)</f>
        <v>0</v>
      </c>
      <c r="H88" s="1">
        <f t="shared" si="2"/>
        <v>1</v>
      </c>
      <c r="I88" s="6">
        <f t="shared" si="3"/>
        <v>32278.399999999998</v>
      </c>
    </row>
    <row r="89" spans="1:9" x14ac:dyDescent="0.25">
      <c r="A89" s="1" t="s">
        <v>159</v>
      </c>
      <c r="B89" s="1">
        <f>COUNTIF('DATA (Israeli contractor)'!$H:$H,A89)</f>
        <v>1</v>
      </c>
      <c r="C89" s="6">
        <f>SUMIF('DATA (Israeli contractor)'!H:H,$A89,'DATA (Israeli contractor)'!K:K)</f>
        <v>378300</v>
      </c>
      <c r="D89" s="1">
        <f>COUNTIF('DATA (Israeli beneficial owner)'!$H:$H,A89)</f>
        <v>0</v>
      </c>
      <c r="E89" s="6">
        <f>SUMIF('DATA (Israeli beneficial owner)'!H:H,$A89,'DATA (Israeli beneficial owner)'!K:K)</f>
        <v>0</v>
      </c>
      <c r="F89" s="1">
        <f>COUNTIF('DATA (Israeli origin)'!$H:$H,A89)</f>
        <v>0</v>
      </c>
      <c r="G89" s="6">
        <f>SUMIF('DATA (Israeli origin)'!H:H,$A89,'DATA (Israeli origin)'!K:K)</f>
        <v>0</v>
      </c>
      <c r="H89" s="1">
        <f t="shared" si="2"/>
        <v>1</v>
      </c>
      <c r="I89" s="6">
        <f t="shared" si="3"/>
        <v>378300</v>
      </c>
    </row>
    <row r="90" spans="1:9" x14ac:dyDescent="0.25">
      <c r="A90" s="1" t="s">
        <v>160</v>
      </c>
      <c r="B90" s="1">
        <f>COUNTIF('DATA (Israeli contractor)'!$H:$H,A90)</f>
        <v>1</v>
      </c>
      <c r="C90" s="6">
        <f>SUMIF('DATA (Israeli contractor)'!H:H,$A90,'DATA (Israeli contractor)'!K:K)</f>
        <v>0</v>
      </c>
      <c r="D90" s="1">
        <f>COUNTIF('DATA (Israeli beneficial owner)'!$H:$H,A90)</f>
        <v>0</v>
      </c>
      <c r="E90" s="6">
        <f>SUMIF('DATA (Israeli beneficial owner)'!H:H,$A90,'DATA (Israeli beneficial owner)'!K:K)</f>
        <v>0</v>
      </c>
      <c r="F90" s="1">
        <f>COUNTIF('DATA (Israeli origin)'!$H:$H,A90)</f>
        <v>0</v>
      </c>
      <c r="G90" s="6">
        <f>SUMIF('DATA (Israeli origin)'!H:H,$A90,'DATA (Israeli origin)'!K:K)</f>
        <v>0</v>
      </c>
      <c r="H90" s="1">
        <f t="shared" si="2"/>
        <v>1</v>
      </c>
      <c r="I90" s="6">
        <f t="shared" si="3"/>
        <v>0</v>
      </c>
    </row>
    <row r="91" spans="1:9" x14ac:dyDescent="0.25">
      <c r="A91" s="1" t="s">
        <v>161</v>
      </c>
      <c r="B91" s="1">
        <f>COUNTIF('DATA (Israeli contractor)'!$H:$H,A91)</f>
        <v>2</v>
      </c>
      <c r="C91" s="6">
        <f>SUMIF('DATA (Israeli contractor)'!H:H,$A91,'DATA (Israeli contractor)'!K:K)</f>
        <v>25265435.385758199</v>
      </c>
      <c r="D91" s="1">
        <f>COUNTIF('DATA (Israeli beneficial owner)'!$H:$H,A91)</f>
        <v>0</v>
      </c>
      <c r="E91" s="6">
        <f>SUMIF('DATA (Israeli beneficial owner)'!H:H,$A91,'DATA (Israeli beneficial owner)'!K:K)</f>
        <v>0</v>
      </c>
      <c r="F91" s="1">
        <f>COUNTIF('DATA (Israeli origin)'!$H:$H,A91)</f>
        <v>0</v>
      </c>
      <c r="G91" s="6">
        <f>SUMIF('DATA (Israeli origin)'!H:H,$A91,'DATA (Israeli origin)'!K:K)</f>
        <v>0</v>
      </c>
      <c r="H91" s="1">
        <f t="shared" si="2"/>
        <v>2</v>
      </c>
      <c r="I91" s="6">
        <f t="shared" si="3"/>
        <v>25265435.385758199</v>
      </c>
    </row>
    <row r="92" spans="1:9" x14ac:dyDescent="0.25">
      <c r="A92" s="1" t="s">
        <v>162</v>
      </c>
      <c r="B92" s="1">
        <f>COUNTIF('DATA (Israeli contractor)'!$H:$H,A92)</f>
        <v>1</v>
      </c>
      <c r="C92" s="6">
        <f>SUMIF('DATA (Israeli contractor)'!H:H,$A92,'DATA (Israeli contractor)'!K:K)</f>
        <v>1635445</v>
      </c>
      <c r="D92" s="1">
        <f>COUNTIF('DATA (Israeli beneficial owner)'!$H:$H,A92)</f>
        <v>0</v>
      </c>
      <c r="E92" s="6">
        <f>SUMIF('DATA (Israeli beneficial owner)'!H:H,$A92,'DATA (Israeli beneficial owner)'!K:K)</f>
        <v>0</v>
      </c>
      <c r="F92" s="1">
        <f>COUNTIF('DATA (Israeli origin)'!$H:$H,A92)</f>
        <v>0</v>
      </c>
      <c r="G92" s="6">
        <f>SUMIF('DATA (Israeli origin)'!H:H,$A92,'DATA (Israeli origin)'!K:K)</f>
        <v>0</v>
      </c>
      <c r="H92" s="1">
        <f t="shared" si="2"/>
        <v>1</v>
      </c>
      <c r="I92" s="6">
        <f t="shared" si="3"/>
        <v>1635445</v>
      </c>
    </row>
    <row r="93" spans="1:9" x14ac:dyDescent="0.25">
      <c r="A93" s="1" t="s">
        <v>163</v>
      </c>
      <c r="B93" s="1">
        <f>COUNTIF('DATA (Israeli contractor)'!$H:$H,A93)</f>
        <v>1</v>
      </c>
      <c r="C93" s="6">
        <f>SUMIF('DATA (Israeli contractor)'!H:H,$A93,'DATA (Israeli contractor)'!K:K)</f>
        <v>3122591.59</v>
      </c>
      <c r="D93" s="1">
        <f>COUNTIF('DATA (Israeli beneficial owner)'!$H:$H,A93)</f>
        <v>0</v>
      </c>
      <c r="E93" s="6">
        <f>SUMIF('DATA (Israeli beneficial owner)'!H:H,$A93,'DATA (Israeli beneficial owner)'!K:K)</f>
        <v>0</v>
      </c>
      <c r="F93" s="1">
        <f>COUNTIF('DATA (Israeli origin)'!$H:$H,A93)</f>
        <v>0</v>
      </c>
      <c r="G93" s="6">
        <f>SUMIF('DATA (Israeli origin)'!H:H,$A93,'DATA (Israeli origin)'!K:K)</f>
        <v>0</v>
      </c>
      <c r="H93" s="1">
        <f t="shared" si="2"/>
        <v>1</v>
      </c>
      <c r="I93" s="6">
        <f t="shared" si="3"/>
        <v>3122591.59</v>
      </c>
    </row>
    <row r="94" spans="1:9" x14ac:dyDescent="0.25">
      <c r="A94" s="1" t="s">
        <v>164</v>
      </c>
      <c r="B94" s="1">
        <f>COUNTIF('DATA (Israeli contractor)'!$H:$H,A94)</f>
        <v>2</v>
      </c>
      <c r="C94" s="6">
        <f>SUMIF('DATA (Israeli contractor)'!H:H,$A94,'DATA (Israeli contractor)'!K:K)</f>
        <v>285560</v>
      </c>
      <c r="D94" s="1">
        <f>COUNTIF('DATA (Israeli beneficial owner)'!$H:$H,A94)</f>
        <v>0</v>
      </c>
      <c r="E94" s="6">
        <f>SUMIF('DATA (Israeli beneficial owner)'!H:H,$A94,'DATA (Israeli beneficial owner)'!K:K)</f>
        <v>0</v>
      </c>
      <c r="F94" s="1">
        <f>COUNTIF('DATA (Israeli origin)'!$H:$H,A94)</f>
        <v>0</v>
      </c>
      <c r="G94" s="6">
        <f>SUMIF('DATA (Israeli origin)'!H:H,$A94,'DATA (Israeli origin)'!K:K)</f>
        <v>0</v>
      </c>
      <c r="H94" s="1">
        <f t="shared" si="2"/>
        <v>2</v>
      </c>
      <c r="I94" s="6">
        <f t="shared" si="3"/>
        <v>285560</v>
      </c>
    </row>
    <row r="95" spans="1:9" x14ac:dyDescent="0.25">
      <c r="A95" s="1" t="s">
        <v>165</v>
      </c>
      <c r="B95" s="1">
        <f>COUNTIF('DATA (Israeli contractor)'!$H:$H,A95)</f>
        <v>1</v>
      </c>
      <c r="C95" s="6">
        <f>SUMIF('DATA (Israeli contractor)'!H:H,$A95,'DATA (Israeli contractor)'!K:K)</f>
        <v>8198500</v>
      </c>
      <c r="D95" s="1">
        <f>COUNTIF('DATA (Israeli beneficial owner)'!$H:$H,A95)</f>
        <v>0</v>
      </c>
      <c r="E95" s="6">
        <f>SUMIF('DATA (Israeli beneficial owner)'!H:H,$A95,'DATA (Israeli beneficial owner)'!K:K)</f>
        <v>0</v>
      </c>
      <c r="F95" s="1">
        <f>COUNTIF('DATA (Israeli origin)'!$H:$H,A95)</f>
        <v>0</v>
      </c>
      <c r="G95" s="6">
        <f>SUMIF('DATA (Israeli origin)'!H:H,$A95,'DATA (Israeli origin)'!K:K)</f>
        <v>0</v>
      </c>
      <c r="H95" s="1">
        <f t="shared" si="2"/>
        <v>1</v>
      </c>
      <c r="I95" s="6">
        <f t="shared" si="3"/>
        <v>8198500</v>
      </c>
    </row>
    <row r="96" spans="1:9" x14ac:dyDescent="0.25">
      <c r="A96" s="1" t="s">
        <v>44</v>
      </c>
      <c r="B96" s="1">
        <f>COUNTIF('DATA (Israeli contractor)'!$H:$H,A96)</f>
        <v>7</v>
      </c>
      <c r="C96" s="6">
        <f>SUMIF('DATA (Israeli contractor)'!H:H,$A96,'DATA (Israeli contractor)'!K:K)</f>
        <v>516242000</v>
      </c>
      <c r="D96" s="1">
        <f>COUNTIF('DATA (Israeli beneficial owner)'!$H:$H,A96)</f>
        <v>0</v>
      </c>
      <c r="E96" s="6">
        <f>SUMIF('DATA (Israeli beneficial owner)'!H:H,$A96,'DATA (Israeli beneficial owner)'!K:K)</f>
        <v>0</v>
      </c>
      <c r="F96" s="1">
        <f>COUNTIF('DATA (Israeli origin)'!$H:$H,A96)</f>
        <v>0</v>
      </c>
      <c r="G96" s="6">
        <f>SUMIF('DATA (Israeli origin)'!H:H,$A96,'DATA (Israeli origin)'!K:K)</f>
        <v>0</v>
      </c>
      <c r="H96" s="1">
        <f t="shared" si="2"/>
        <v>7</v>
      </c>
      <c r="I96" s="6">
        <f t="shared" si="3"/>
        <v>516242000</v>
      </c>
    </row>
    <row r="97" spans="1:9" x14ac:dyDescent="0.25">
      <c r="A97" s="1" t="s">
        <v>50</v>
      </c>
      <c r="B97" s="1">
        <f>COUNTIF('DATA (Israeli contractor)'!$H:$H,A97)</f>
        <v>3</v>
      </c>
      <c r="C97" s="6">
        <f>SUMIF('DATA (Israeli contractor)'!H:H,$A97,'DATA (Israeli contractor)'!K:K)</f>
        <v>300000000</v>
      </c>
      <c r="D97" s="1">
        <f>COUNTIF('DATA (Israeli beneficial owner)'!$H:$H,A97)</f>
        <v>0</v>
      </c>
      <c r="E97" s="6">
        <f>SUMIF('DATA (Israeli beneficial owner)'!H:H,$A97,'DATA (Israeli beneficial owner)'!K:K)</f>
        <v>0</v>
      </c>
      <c r="F97" s="1">
        <f>COUNTIF('DATA (Israeli origin)'!$H:$H,A97)</f>
        <v>0</v>
      </c>
      <c r="G97" s="6">
        <f>SUMIF('DATA (Israeli origin)'!H:H,$A97,'DATA (Israeli origin)'!K:K)</f>
        <v>0</v>
      </c>
      <c r="H97" s="1">
        <f t="shared" si="2"/>
        <v>3</v>
      </c>
      <c r="I97" s="6">
        <f t="shared" si="3"/>
        <v>300000000</v>
      </c>
    </row>
    <row r="98" spans="1:9" x14ac:dyDescent="0.25">
      <c r="A98" s="1" t="s">
        <v>166</v>
      </c>
      <c r="B98" s="1">
        <f>COUNTIF('DATA (Israeli contractor)'!$H:$H,A98)</f>
        <v>0</v>
      </c>
      <c r="C98" s="6">
        <f>SUMIF('DATA (Israeli contractor)'!H:H,$A98,'DATA (Israeli contractor)'!K:K)</f>
        <v>0</v>
      </c>
      <c r="D98" s="1">
        <f>COUNTIF('DATA (Israeli beneficial owner)'!$H:$H,A98)</f>
        <v>2</v>
      </c>
      <c r="E98" s="6">
        <f>SUMIF('DATA (Israeli beneficial owner)'!H:H,$A98,'DATA (Israeli beneficial owner)'!K:K)</f>
        <v>40540980.053580001</v>
      </c>
      <c r="F98" s="1">
        <f>COUNTIF('DATA (Israeli origin)'!$H:$H,A98)</f>
        <v>0</v>
      </c>
      <c r="G98" s="6">
        <f>SUMIF('DATA (Israeli origin)'!H:H,$A98,'DATA (Israeli origin)'!K:K)</f>
        <v>0</v>
      </c>
      <c r="H98" s="1">
        <f t="shared" si="2"/>
        <v>2</v>
      </c>
      <c r="I98" s="6">
        <f t="shared" si="3"/>
        <v>40540980.053580001</v>
      </c>
    </row>
    <row r="99" spans="1:9" x14ac:dyDescent="0.25">
      <c r="A99" s="1" t="s">
        <v>167</v>
      </c>
      <c r="B99" s="1">
        <f>COUNTIF('DATA (Israeli contractor)'!$H:$H,A99)</f>
        <v>1</v>
      </c>
      <c r="C99" s="6">
        <f>SUMIF('DATA (Israeli contractor)'!H:H,$A99,'DATA (Israeli contractor)'!K:K)</f>
        <v>111000</v>
      </c>
      <c r="D99" s="1">
        <f>COUNTIF('DATA (Israeli beneficial owner)'!$H:$H,A99)</f>
        <v>0</v>
      </c>
      <c r="E99" s="6">
        <f>SUMIF('DATA (Israeli beneficial owner)'!H:H,$A99,'DATA (Israeli beneficial owner)'!K:K)</f>
        <v>0</v>
      </c>
      <c r="F99" s="1">
        <f>COUNTIF('DATA (Israeli origin)'!$H:$H,A99)</f>
        <v>0</v>
      </c>
      <c r="G99" s="6">
        <f>SUMIF('DATA (Israeli origin)'!H:H,$A99,'DATA (Israeli origin)'!K:K)</f>
        <v>0</v>
      </c>
      <c r="H99" s="1">
        <f t="shared" si="2"/>
        <v>1</v>
      </c>
      <c r="I99" s="6">
        <f t="shared" si="3"/>
        <v>111000</v>
      </c>
    </row>
    <row r="100" spans="1:9" x14ac:dyDescent="0.25">
      <c r="A100" s="1" t="s">
        <v>168</v>
      </c>
      <c r="B100" s="1">
        <f>COUNTIF('DATA (Israeli contractor)'!$H:$H, A100)</f>
        <v>1</v>
      </c>
      <c r="C100" s="6">
        <f>SUMIF('DATA (Israeli contractor)'!H:H,$A100,'DATA (Israeli contractor)'!K:K)</f>
        <v>84990</v>
      </c>
      <c r="D100" s="1">
        <f>COUNTIF('DATA (Israeli beneficial owner)'!$H:$H, A100)</f>
        <v>0</v>
      </c>
      <c r="E100" s="6">
        <f>SUMIF('DATA (Israeli beneficial owner)'!H:H,$A100,'DATA (Israeli beneficial owner)'!K:K)</f>
        <v>0</v>
      </c>
      <c r="F100" s="1">
        <f>COUNTIF('DATA (Israeli origin)'!$H:$H, A100)</f>
        <v>0</v>
      </c>
      <c r="G100" s="6">
        <f>SUMIF('DATA (Israeli origin)'!H:H,$A100,'DATA (Israeli origin)'!K:K)</f>
        <v>0</v>
      </c>
      <c r="H100" s="1">
        <f t="shared" ref="H100:H129" si="4">SUM(B100,D100,F100)</f>
        <v>1</v>
      </c>
      <c r="I100" s="6">
        <f t="shared" ref="I100:I129" si="5">SUM(C100,E100,G100)</f>
        <v>84990</v>
      </c>
    </row>
    <row r="101" spans="1:9" x14ac:dyDescent="0.25">
      <c r="A101" s="1" t="s">
        <v>169</v>
      </c>
      <c r="B101" s="1">
        <f>COUNTIF('DATA (Israeli contractor)'!$H:$H,A101)</f>
        <v>2</v>
      </c>
      <c r="C101" s="6">
        <f>SUMIF('DATA (Israeli contractor)'!H:H,$A101,'DATA (Israeli contractor)'!K:K)</f>
        <v>597172.19999999995</v>
      </c>
      <c r="D101" s="1">
        <f>COUNTIF('DATA (Israeli beneficial owner)'!$H:$H,A101)</f>
        <v>0</v>
      </c>
      <c r="E101" s="6">
        <f>SUMIF('DATA (Israeli beneficial owner)'!H:H,$A101,'DATA (Israeli beneficial owner)'!K:K)</f>
        <v>0</v>
      </c>
      <c r="F101" s="1">
        <f>COUNTIF('DATA (Israeli origin)'!$H:$H,A101)</f>
        <v>0</v>
      </c>
      <c r="G101" s="6">
        <f>SUMIF('DATA (Israeli origin)'!H:H,$A101,'DATA (Israeli origin)'!K:K)</f>
        <v>0</v>
      </c>
      <c r="H101" s="1">
        <f t="shared" si="4"/>
        <v>2</v>
      </c>
      <c r="I101" s="6">
        <f t="shared" si="5"/>
        <v>597172.19999999995</v>
      </c>
    </row>
    <row r="102" spans="1:9" x14ac:dyDescent="0.25">
      <c r="A102" s="1" t="s">
        <v>170</v>
      </c>
      <c r="B102" s="1">
        <f>COUNTIF('DATA (Israeli contractor)'!$H:$H,A102)</f>
        <v>1</v>
      </c>
      <c r="C102" s="6">
        <f>SUMIF('DATA (Israeli contractor)'!H:H,$A102,'DATA (Israeli contractor)'!K:K)</f>
        <v>1</v>
      </c>
      <c r="D102" s="1">
        <f>COUNTIF('DATA (Israeli beneficial owner)'!$H:$H,A102)</f>
        <v>0</v>
      </c>
      <c r="E102" s="6">
        <f>SUMIF('DATA (Israeli beneficial owner)'!H:H,$A102,'DATA (Israeli beneficial owner)'!K:K)</f>
        <v>0</v>
      </c>
      <c r="F102" s="1">
        <f>COUNTIF('DATA (Israeli origin)'!$H:$H,A102)</f>
        <v>0</v>
      </c>
      <c r="G102" s="6">
        <f>SUMIF('DATA (Israeli origin)'!H:H,$A102,'DATA (Israeli origin)'!K:K)</f>
        <v>0</v>
      </c>
      <c r="H102" s="1">
        <f t="shared" si="4"/>
        <v>1</v>
      </c>
      <c r="I102" s="6">
        <f t="shared" si="5"/>
        <v>1</v>
      </c>
    </row>
    <row r="103" spans="1:9" x14ac:dyDescent="0.25">
      <c r="A103" s="1" t="s">
        <v>48</v>
      </c>
      <c r="B103" s="1">
        <f>COUNTIF('DATA (Israeli contractor)'!$H:$H,A103)</f>
        <v>1</v>
      </c>
      <c r="C103" s="6">
        <f>SUMIF('DATA (Israeli contractor)'!H:H,$A103,'DATA (Israeli contractor)'!K:K)</f>
        <v>207100000</v>
      </c>
      <c r="D103" s="1">
        <f>COUNTIF('DATA (Israeli beneficial owner)'!$H:$H,A103)</f>
        <v>0</v>
      </c>
      <c r="E103" s="6">
        <f>SUMIF('DATA (Israeli beneficial owner)'!H:H,$A103,'DATA (Israeli beneficial owner)'!K:K)</f>
        <v>0</v>
      </c>
      <c r="F103" s="1">
        <f>COUNTIF('DATA (Israeli origin)'!$H:$H,A103)</f>
        <v>0</v>
      </c>
      <c r="G103" s="6">
        <f>SUMIF('DATA (Israeli origin)'!H:H,$A103,'DATA (Israeli origin)'!K:K)</f>
        <v>0</v>
      </c>
      <c r="H103" s="1">
        <f t="shared" si="4"/>
        <v>1</v>
      </c>
      <c r="I103" s="6">
        <f t="shared" si="5"/>
        <v>207100000</v>
      </c>
    </row>
    <row r="104" spans="1:9" x14ac:dyDescent="0.25">
      <c r="A104" s="1" t="s">
        <v>171</v>
      </c>
      <c r="B104" s="1">
        <f>COUNTIF('DATA (Israeli contractor)'!$H:$H,A104)</f>
        <v>0</v>
      </c>
      <c r="C104" s="6">
        <f>SUMIF('DATA (Israeli contractor)'!H:H,$A104,'DATA (Israeli contractor)'!K:K)</f>
        <v>0</v>
      </c>
      <c r="D104" s="1">
        <f>COUNTIF('DATA (Israeli beneficial owner)'!$H:$H,A104)</f>
        <v>1</v>
      </c>
      <c r="E104" s="6">
        <f>SUMIF('DATA (Israeli beneficial owner)'!H:H,$A104,'DATA (Israeli beneficial owner)'!K:K)</f>
        <v>182400</v>
      </c>
      <c r="F104" s="1">
        <f>COUNTIF('DATA (Israeli origin)'!$H:$H,A104)</f>
        <v>0</v>
      </c>
      <c r="G104" s="6">
        <f>SUMIF('DATA (Israeli origin)'!H:H,$A104,'DATA (Israeli origin)'!K:K)</f>
        <v>0</v>
      </c>
      <c r="H104" s="1">
        <f t="shared" si="4"/>
        <v>1</v>
      </c>
      <c r="I104" s="6">
        <f t="shared" si="5"/>
        <v>182400</v>
      </c>
    </row>
    <row r="105" spans="1:9" x14ac:dyDescent="0.25">
      <c r="A105" s="1" t="s">
        <v>172</v>
      </c>
      <c r="B105" s="1">
        <f>COUNTIF('DATA (Israeli contractor)'!$H:$H,A105)</f>
        <v>1</v>
      </c>
      <c r="C105" s="6">
        <f>SUMIF('DATA (Israeli contractor)'!H:H,$A105,'DATA (Israeli contractor)'!K:K)</f>
        <v>182360</v>
      </c>
      <c r="D105" s="1">
        <f>COUNTIF('DATA (Israeli beneficial owner)'!$H:$H,A105)</f>
        <v>0</v>
      </c>
      <c r="E105" s="6">
        <f>SUMIF('DATA (Israeli beneficial owner)'!H:H,$A105,'DATA (Israeli beneficial owner)'!K:K)</f>
        <v>0</v>
      </c>
      <c r="F105" s="1">
        <f>COUNTIF('DATA (Israeli origin)'!$H:$H,A105)</f>
        <v>0</v>
      </c>
      <c r="G105" s="6">
        <f>SUMIF('DATA (Israeli origin)'!H:H,$A105,'DATA (Israeli origin)'!K:K)</f>
        <v>0</v>
      </c>
      <c r="H105" s="1">
        <f t="shared" si="4"/>
        <v>1</v>
      </c>
      <c r="I105" s="6">
        <f t="shared" si="5"/>
        <v>182360</v>
      </c>
    </row>
    <row r="106" spans="1:9" x14ac:dyDescent="0.25">
      <c r="A106" s="1" t="s">
        <v>173</v>
      </c>
      <c r="B106" s="1">
        <f>COUNTIF('DATA (Israeli contractor)'!$H:$H,A106)</f>
        <v>1</v>
      </c>
      <c r="C106" s="6">
        <f>SUMIF('DATA (Israeli contractor)'!H:H,$A106,'DATA (Israeli contractor)'!K:K)</f>
        <v>1446060</v>
      </c>
      <c r="D106" s="1">
        <f>COUNTIF('DATA (Israeli beneficial owner)'!$H:$H,A106)</f>
        <v>0</v>
      </c>
      <c r="E106" s="6">
        <f>SUMIF('DATA (Israeli beneficial owner)'!H:H,$A106,'DATA (Israeli beneficial owner)'!K:K)</f>
        <v>0</v>
      </c>
      <c r="F106" s="1">
        <f>COUNTIF('DATA (Israeli origin)'!$H:$H,A106)</f>
        <v>0</v>
      </c>
      <c r="G106" s="6">
        <f>SUMIF('DATA (Israeli origin)'!H:H,$A106,'DATA (Israeli origin)'!K:K)</f>
        <v>0</v>
      </c>
      <c r="H106" s="1">
        <f t="shared" si="4"/>
        <v>1</v>
      </c>
      <c r="I106" s="6">
        <f t="shared" si="5"/>
        <v>1446060</v>
      </c>
    </row>
    <row r="107" spans="1:9" x14ac:dyDescent="0.25">
      <c r="A107" s="1" t="s">
        <v>174</v>
      </c>
      <c r="B107" s="1">
        <f>COUNTIF('DATA (Israeli contractor)'!$H:$H,A107)</f>
        <v>0</v>
      </c>
      <c r="C107" s="6">
        <f>SUMIF('DATA (Israeli contractor)'!H:H,$A107,'DATA (Israeli contractor)'!K:K)</f>
        <v>0</v>
      </c>
      <c r="D107" s="1">
        <f>COUNTIF('DATA (Israeli beneficial owner)'!$H:$H,A107)</f>
        <v>1</v>
      </c>
      <c r="E107" s="6">
        <f>SUMIF('DATA (Israeli beneficial owner)'!H:H,$A107,'DATA (Israeli beneficial owner)'!K:K)</f>
        <v>6812000</v>
      </c>
      <c r="F107" s="1">
        <f>COUNTIF('DATA (Israeli origin)'!$H:$H,A107)</f>
        <v>0</v>
      </c>
      <c r="G107" s="6">
        <f>SUMIF('DATA (Israeli origin)'!H:H,$A107,'DATA (Israeli origin)'!K:K)</f>
        <v>0</v>
      </c>
      <c r="H107" s="1">
        <f t="shared" si="4"/>
        <v>1</v>
      </c>
      <c r="I107" s="6">
        <f t="shared" si="5"/>
        <v>6812000</v>
      </c>
    </row>
    <row r="108" spans="1:9" x14ac:dyDescent="0.25">
      <c r="A108" s="1" t="s">
        <v>175</v>
      </c>
      <c r="B108" s="1">
        <f>COUNTIF('DATA (Israeli contractor)'!$H:$H,A108)</f>
        <v>0</v>
      </c>
      <c r="C108" s="6">
        <f>SUMIF('DATA (Israeli contractor)'!H:H,$A108,'DATA (Israeli contractor)'!K:K)</f>
        <v>0</v>
      </c>
      <c r="D108" s="1">
        <f>COUNTIF('DATA (Israeli beneficial owner)'!$H:$H,A108)</f>
        <v>4</v>
      </c>
      <c r="E108" s="6">
        <f>SUMIF('DATA (Israeli beneficial owner)'!H:H,$A108,'DATA (Israeli beneficial owner)'!K:K)</f>
        <v>44670136.055</v>
      </c>
      <c r="F108" s="1">
        <f>COUNTIF('DATA (Israeli origin)'!$H:$H,A108)</f>
        <v>0</v>
      </c>
      <c r="G108" s="6">
        <f>SUMIF('DATA (Israeli origin)'!H:H,$A108,'DATA (Israeli origin)'!K:K)</f>
        <v>0</v>
      </c>
      <c r="H108" s="1">
        <f t="shared" si="4"/>
        <v>4</v>
      </c>
      <c r="I108" s="6">
        <f t="shared" si="5"/>
        <v>44670136.055</v>
      </c>
    </row>
    <row r="109" spans="1:9" x14ac:dyDescent="0.25">
      <c r="A109" s="1" t="s">
        <v>176</v>
      </c>
      <c r="B109" s="1">
        <f>COUNTIF('DATA (Israeli contractor)'!$H:$H,A109)</f>
        <v>0</v>
      </c>
      <c r="C109" s="6">
        <f>SUMIF('DATA (Israeli contractor)'!H:H,$A109,'DATA (Israeli contractor)'!K:K)</f>
        <v>0</v>
      </c>
      <c r="D109" s="1">
        <f>COUNTIF('DATA (Israeli beneficial owner)'!$H:$H,A109)</f>
        <v>1</v>
      </c>
      <c r="E109" s="6">
        <f>SUMIF('DATA (Israeli beneficial owner)'!H:H,$A109,'DATA (Israeli beneficial owner)'!K:K)</f>
        <v>1</v>
      </c>
      <c r="F109" s="1">
        <f>COUNTIF('DATA (Israeli origin)'!$H:$H,A109)</f>
        <v>0</v>
      </c>
      <c r="G109" s="6">
        <f>SUMIF('DATA (Israeli origin)'!H:H,$A109,'DATA (Israeli origin)'!K:K)</f>
        <v>0</v>
      </c>
      <c r="H109" s="1">
        <f t="shared" si="4"/>
        <v>1</v>
      </c>
      <c r="I109" s="6">
        <f t="shared" si="5"/>
        <v>1</v>
      </c>
    </row>
    <row r="110" spans="1:9" x14ac:dyDescent="0.25">
      <c r="A110" s="1" t="s">
        <v>177</v>
      </c>
      <c r="B110" s="1">
        <f>COUNTIF('DATA (Israeli contractor)'!$H:$H,A110)</f>
        <v>1</v>
      </c>
      <c r="C110" s="6">
        <f>SUMIF('DATA (Israeli contractor)'!H:H,$A110,'DATA (Israeli contractor)'!K:K)</f>
        <v>65000</v>
      </c>
      <c r="D110" s="1">
        <f>COUNTIF('DATA (Israeli beneficial owner)'!$H:$H,A110)</f>
        <v>0</v>
      </c>
      <c r="E110" s="6">
        <f>SUMIF('DATA (Israeli beneficial owner)'!H:H,$A110,'DATA (Israeli beneficial owner)'!K:K)</f>
        <v>0</v>
      </c>
      <c r="F110" s="1">
        <f>COUNTIF('DATA (Israeli origin)'!$H:$H,A110)</f>
        <v>0</v>
      </c>
      <c r="G110" s="6">
        <f>SUMIF('DATA (Israeli origin)'!H:H,$A110,'DATA (Israeli origin)'!K:K)</f>
        <v>0</v>
      </c>
      <c r="H110" s="1">
        <f t="shared" si="4"/>
        <v>1</v>
      </c>
      <c r="I110" s="6">
        <f t="shared" si="5"/>
        <v>65000</v>
      </c>
    </row>
    <row r="111" spans="1:9" x14ac:dyDescent="0.25">
      <c r="A111" s="1" t="s">
        <v>178</v>
      </c>
      <c r="B111" s="1">
        <f>COUNTIF('DATA (Israeli contractor)'!$H:$H,A111)</f>
        <v>0</v>
      </c>
      <c r="C111" s="6">
        <f>SUMIF('DATA (Israeli contractor)'!H:H,$A111,'DATA (Israeli contractor)'!K:K)</f>
        <v>0</v>
      </c>
      <c r="D111" s="1">
        <f>COUNTIF('DATA (Israeli beneficial owner)'!$H:$H,A111)</f>
        <v>1</v>
      </c>
      <c r="E111" s="6">
        <f>SUMIF('DATA (Israeli beneficial owner)'!H:H,$A111,'DATA (Israeli beneficial owner)'!K:K)</f>
        <v>84607.66</v>
      </c>
      <c r="F111" s="1">
        <f>COUNTIF('DATA (Israeli origin)'!$H:$H,A111)</f>
        <v>0</v>
      </c>
      <c r="G111" s="6">
        <f>SUMIF('DATA (Israeli origin)'!H:H,$A111,'DATA (Israeli origin)'!K:K)</f>
        <v>0</v>
      </c>
      <c r="H111" s="1">
        <f t="shared" si="4"/>
        <v>1</v>
      </c>
      <c r="I111" s="6">
        <f t="shared" si="5"/>
        <v>84607.66</v>
      </c>
    </row>
    <row r="112" spans="1:9" x14ac:dyDescent="0.25">
      <c r="A112" s="1" t="s">
        <v>179</v>
      </c>
      <c r="B112" s="1">
        <f>COUNTIF('DATA (Israeli contractor)'!$H:$H,A112)</f>
        <v>1</v>
      </c>
      <c r="C112" s="6">
        <f>SUMIF('DATA (Israeli contractor)'!H:H,$A112,'DATA (Israeli contractor)'!K:K)</f>
        <v>633000</v>
      </c>
      <c r="D112" s="1">
        <f>COUNTIF('DATA (Israeli beneficial owner)'!$H:$H,A112)</f>
        <v>0</v>
      </c>
      <c r="E112" s="6">
        <f>SUMIF('DATA (Israeli beneficial owner)'!H:H,$A112,'DATA (Israeli beneficial owner)'!K:K)</f>
        <v>0</v>
      </c>
      <c r="F112" s="1">
        <f>COUNTIF('DATA (Israeli origin)'!$H:$H,A112)</f>
        <v>0</v>
      </c>
      <c r="G112" s="6">
        <f>SUMIF('DATA (Israeli origin)'!H:H,$A112,'DATA (Israeli origin)'!K:K)</f>
        <v>0</v>
      </c>
      <c r="H112" s="1">
        <f t="shared" si="4"/>
        <v>1</v>
      </c>
      <c r="I112" s="6">
        <f t="shared" si="5"/>
        <v>633000</v>
      </c>
    </row>
    <row r="113" spans="1:9" x14ac:dyDescent="0.25">
      <c r="A113" s="1" t="s">
        <v>180</v>
      </c>
      <c r="B113" s="1">
        <f>COUNTIF('DATA (Israeli contractor)'!$H:$H,A113)</f>
        <v>2</v>
      </c>
      <c r="C113" s="6">
        <f>SUMIF('DATA (Israeli contractor)'!H:H,$A113,'DATA (Israeli contractor)'!K:K)</f>
        <v>689010</v>
      </c>
      <c r="D113" s="1">
        <f>COUNTIF('DATA (Israeli beneficial owner)'!$H:$H,A113)</f>
        <v>1</v>
      </c>
      <c r="E113" s="6">
        <f>SUMIF('DATA (Israeli beneficial owner)'!H:H,$A113,'DATA (Israeli beneficial owner)'!K:K)</f>
        <v>0</v>
      </c>
      <c r="F113" s="1">
        <f>COUNTIF('DATA (Israeli origin)'!$H:$H,A113)</f>
        <v>0</v>
      </c>
      <c r="G113" s="6">
        <f>SUMIF('DATA (Israeli origin)'!H:H,$A113,'DATA (Israeli origin)'!K:K)</f>
        <v>0</v>
      </c>
      <c r="H113" s="1">
        <f t="shared" si="4"/>
        <v>3</v>
      </c>
      <c r="I113" s="6">
        <f t="shared" si="5"/>
        <v>689010</v>
      </c>
    </row>
    <row r="114" spans="1:9" x14ac:dyDescent="0.25">
      <c r="A114" s="1" t="s">
        <v>181</v>
      </c>
      <c r="B114" s="1">
        <f>COUNTIF('DATA (Israeli contractor)'!$H:$H,A114)</f>
        <v>2</v>
      </c>
      <c r="C114" s="6">
        <f>SUMIF('DATA (Israeli contractor)'!H:H,$A114,'DATA (Israeli contractor)'!K:K)</f>
        <v>121337.15</v>
      </c>
      <c r="D114" s="1">
        <f>COUNTIF('DATA (Israeli beneficial owner)'!$H:$H,A114)</f>
        <v>1</v>
      </c>
      <c r="E114" s="6">
        <f>SUMIF('DATA (Israeli beneficial owner)'!H:H,$A114,'DATA (Israeli beneficial owner)'!K:K)</f>
        <v>86837.15</v>
      </c>
      <c r="F114" s="1">
        <f>COUNTIF('DATA (Israeli origin)'!$H:$H,A114)</f>
        <v>0</v>
      </c>
      <c r="G114" s="6">
        <f>SUMIF('DATA (Israeli origin)'!H:H,$A114,'DATA (Israeli origin)'!K:K)</f>
        <v>0</v>
      </c>
      <c r="H114" s="1">
        <f t="shared" si="4"/>
        <v>3</v>
      </c>
      <c r="I114" s="6">
        <f t="shared" si="5"/>
        <v>208174.3</v>
      </c>
    </row>
    <row r="115" spans="1:9" x14ac:dyDescent="0.25">
      <c r="A115" s="1" t="s">
        <v>182</v>
      </c>
      <c r="B115" s="1">
        <f>COUNTIF('DATA (Israeli contractor)'!$H:$H,A115)</f>
        <v>0</v>
      </c>
      <c r="C115" s="6">
        <f>SUMIF('DATA (Israeli contractor)'!H:H,$A115,'DATA (Israeli contractor)'!K:K)</f>
        <v>0</v>
      </c>
      <c r="D115" s="1">
        <f>COUNTIF('DATA (Israeli beneficial owner)'!$H:$H,A115)</f>
        <v>1</v>
      </c>
      <c r="E115" s="6">
        <f>SUMIF('DATA (Israeli beneficial owner)'!H:H,$A115,'DATA (Israeli beneficial owner)'!K:K)</f>
        <v>1</v>
      </c>
      <c r="F115" s="1">
        <f>COUNTIF('DATA (Israeli origin)'!$H:$H,A115)</f>
        <v>0</v>
      </c>
      <c r="G115" s="6">
        <f>SUMIF('DATA (Israeli origin)'!H:H,$A115,'DATA (Israeli origin)'!K:K)</f>
        <v>0</v>
      </c>
      <c r="H115" s="1">
        <f t="shared" si="4"/>
        <v>1</v>
      </c>
      <c r="I115" s="6">
        <f t="shared" si="5"/>
        <v>1</v>
      </c>
    </row>
    <row r="116" spans="1:9" x14ac:dyDescent="0.25">
      <c r="A116" s="1" t="s">
        <v>183</v>
      </c>
      <c r="B116" s="1">
        <f>COUNTIF('DATA (Israeli contractor)'!$H:$H,A116)</f>
        <v>5</v>
      </c>
      <c r="C116" s="6">
        <f>SUMIF('DATA (Israeli contractor)'!H:H,$A116,'DATA (Israeli contractor)'!K:K)</f>
        <v>539835.53760000004</v>
      </c>
      <c r="D116" s="1">
        <f>COUNTIF('DATA (Israeli beneficial owner)'!$H:$H,A116)</f>
        <v>0</v>
      </c>
      <c r="E116" s="6">
        <f>SUMIF('DATA (Israeli beneficial owner)'!H:H,$A116,'DATA (Israeli beneficial owner)'!K:K)</f>
        <v>0</v>
      </c>
      <c r="F116" s="1">
        <f>COUNTIF('DATA (Israeli origin)'!$H:$H,A116)</f>
        <v>0</v>
      </c>
      <c r="G116" s="6">
        <f>SUMIF('DATA (Israeli origin)'!H:H,$A116,'DATA (Israeli origin)'!K:K)</f>
        <v>0</v>
      </c>
      <c r="H116" s="1">
        <f t="shared" si="4"/>
        <v>5</v>
      </c>
      <c r="I116" s="6">
        <f t="shared" si="5"/>
        <v>539835.53760000004</v>
      </c>
    </row>
    <row r="117" spans="1:9" x14ac:dyDescent="0.25">
      <c r="A117" s="1" t="s">
        <v>184</v>
      </c>
      <c r="B117" s="1">
        <f>COUNTIF('DATA (Israeli contractor)'!$H:$H,A117)</f>
        <v>2</v>
      </c>
      <c r="C117" s="6">
        <f>SUMIF('DATA (Israeli contractor)'!H:H,$A117,'DATA (Israeli contractor)'!K:K)</f>
        <v>521194</v>
      </c>
      <c r="D117" s="1">
        <f>COUNTIF('DATA (Israeli beneficial owner)'!$H:$H,A117)</f>
        <v>0</v>
      </c>
      <c r="E117" s="6">
        <f>SUMIF('DATA (Israeli beneficial owner)'!H:H,$A117,'DATA (Israeli beneficial owner)'!K:K)</f>
        <v>0</v>
      </c>
      <c r="F117" s="1">
        <f>COUNTIF('DATA (Israeli origin)'!$H:$H,A117)</f>
        <v>0</v>
      </c>
      <c r="G117" s="6">
        <f>SUMIF('DATA (Israeli origin)'!H:H,$A117,'DATA (Israeli origin)'!K:K)</f>
        <v>0</v>
      </c>
      <c r="H117" s="1">
        <f t="shared" si="4"/>
        <v>2</v>
      </c>
      <c r="I117" s="6">
        <f t="shared" si="5"/>
        <v>521194</v>
      </c>
    </row>
    <row r="118" spans="1:9" x14ac:dyDescent="0.25">
      <c r="A118" s="1" t="s">
        <v>185</v>
      </c>
      <c r="B118" s="1">
        <f>COUNTIF('DATA (Israeli contractor)'!$H:$H,A118)</f>
        <v>1</v>
      </c>
      <c r="C118" s="6">
        <f>SUMIF('DATA (Israeli contractor)'!H:H,$A118,'DATA (Israeli contractor)'!K:K)</f>
        <v>300000</v>
      </c>
      <c r="D118" s="1">
        <f>COUNTIF('DATA (Israeli beneficial owner)'!$H:$H,A118)</f>
        <v>0</v>
      </c>
      <c r="E118" s="6">
        <f>SUMIF('DATA (Israeli beneficial owner)'!H:H,$A118,'DATA (Israeli beneficial owner)'!K:K)</f>
        <v>0</v>
      </c>
      <c r="F118" s="1">
        <f>COUNTIF('DATA (Israeli origin)'!$H:$H,A118)</f>
        <v>0</v>
      </c>
      <c r="G118" s="6">
        <f>SUMIF('DATA (Israeli origin)'!H:H,$A118,'DATA (Israeli origin)'!K:K)</f>
        <v>0</v>
      </c>
      <c r="H118" s="1">
        <f t="shared" si="4"/>
        <v>1</v>
      </c>
      <c r="I118" s="6">
        <f t="shared" si="5"/>
        <v>300000</v>
      </c>
    </row>
    <row r="119" spans="1:9" x14ac:dyDescent="0.25">
      <c r="A119" s="1" t="s">
        <v>186</v>
      </c>
      <c r="B119" s="1">
        <f>COUNTIF('DATA (Israeli contractor)'!$H:$H,A119)</f>
        <v>1</v>
      </c>
      <c r="C119" s="6">
        <f>SUMIF('DATA (Israeli contractor)'!H:H,$A119,'DATA (Israeli contractor)'!K:K)</f>
        <v>1175020</v>
      </c>
      <c r="D119" s="1">
        <f>COUNTIF('DATA (Israeli beneficial owner)'!$H:$H,A119)</f>
        <v>0</v>
      </c>
      <c r="E119" s="6">
        <f>SUMIF('DATA (Israeli beneficial owner)'!H:H,$A119,'DATA (Israeli beneficial owner)'!K:K)</f>
        <v>0</v>
      </c>
      <c r="F119" s="1">
        <f>COUNTIF('DATA (Israeli origin)'!$H:$H,A119)</f>
        <v>0</v>
      </c>
      <c r="G119" s="6">
        <f>SUMIF('DATA (Israeli origin)'!H:H,$A119,'DATA (Israeli origin)'!K:K)</f>
        <v>0</v>
      </c>
      <c r="H119" s="1">
        <f t="shared" si="4"/>
        <v>1</v>
      </c>
      <c r="I119" s="6">
        <f t="shared" si="5"/>
        <v>1175020</v>
      </c>
    </row>
    <row r="120" spans="1:9" x14ac:dyDescent="0.25">
      <c r="A120" s="1" t="s">
        <v>187</v>
      </c>
      <c r="B120" s="1">
        <f>COUNTIF('DATA (Israeli contractor)'!$H:$H,A120)</f>
        <v>1</v>
      </c>
      <c r="C120" s="6">
        <f>SUMIF('DATA (Israeli contractor)'!H:H,$A120,'DATA (Israeli contractor)'!K:K)</f>
        <v>925999.92</v>
      </c>
      <c r="D120" s="1">
        <f>COUNTIF('DATA (Israeli beneficial owner)'!$H:$H,A120)</f>
        <v>0</v>
      </c>
      <c r="E120" s="6">
        <f>SUMIF('DATA (Israeli beneficial owner)'!H:H,$A120,'DATA (Israeli beneficial owner)'!K:K)</f>
        <v>0</v>
      </c>
      <c r="F120" s="1">
        <f>COUNTIF('DATA (Israeli origin)'!$H:$H,A120)</f>
        <v>0</v>
      </c>
      <c r="G120" s="6">
        <f>SUMIF('DATA (Israeli origin)'!H:H,$A120,'DATA (Israeli origin)'!K:K)</f>
        <v>0</v>
      </c>
      <c r="H120" s="1">
        <f t="shared" si="4"/>
        <v>1</v>
      </c>
      <c r="I120" s="6">
        <f t="shared" si="5"/>
        <v>925999.92</v>
      </c>
    </row>
    <row r="121" spans="1:9" x14ac:dyDescent="0.25">
      <c r="A121" s="1" t="s">
        <v>188</v>
      </c>
      <c r="B121" s="1">
        <f>COUNTIF('DATA (Israeli contractor)'!$H:$H,A121)</f>
        <v>0</v>
      </c>
      <c r="C121" s="6">
        <f>SUMIF('DATA (Israeli contractor)'!H:H,$A121,'DATA (Israeli contractor)'!K:K)</f>
        <v>0</v>
      </c>
      <c r="D121" s="1">
        <f>COUNTIF('DATA (Israeli beneficial owner)'!$H:$H,A121)</f>
        <v>1</v>
      </c>
      <c r="E121" s="6">
        <f>SUMIF('DATA (Israeli beneficial owner)'!H:H,$A121,'DATA (Israeli beneficial owner)'!K:K)</f>
        <v>49125</v>
      </c>
      <c r="F121" s="1">
        <f>COUNTIF('DATA (Israeli origin)'!$H:$H,A121)</f>
        <v>0</v>
      </c>
      <c r="G121" s="6">
        <f>SUMIF('DATA (Israeli origin)'!H:H,$A121,'DATA (Israeli origin)'!K:K)</f>
        <v>0</v>
      </c>
      <c r="H121" s="1">
        <f t="shared" si="4"/>
        <v>1</v>
      </c>
      <c r="I121" s="6">
        <f t="shared" si="5"/>
        <v>49125</v>
      </c>
    </row>
    <row r="122" spans="1:9" x14ac:dyDescent="0.25">
      <c r="A122" s="1" t="s">
        <v>189</v>
      </c>
      <c r="B122" s="1">
        <f>COUNTIF('DATA (Israeli contractor)'!$H:$H,A122)</f>
        <v>1</v>
      </c>
      <c r="C122" s="6">
        <f>SUMIF('DATA (Israeli contractor)'!H:H,$A122,'DATA (Israeli contractor)'!K:K)</f>
        <v>302500</v>
      </c>
      <c r="D122" s="1">
        <f>COUNTIF('DATA (Israeli beneficial owner)'!$H:$H,A122)</f>
        <v>0</v>
      </c>
      <c r="E122" s="6">
        <f>SUMIF('DATA (Israeli beneficial owner)'!H:H,$A122,'DATA (Israeli beneficial owner)'!K:K)</f>
        <v>0</v>
      </c>
      <c r="F122" s="1">
        <f>COUNTIF('DATA (Israeli origin)'!$H:$H,A122)</f>
        <v>0</v>
      </c>
      <c r="G122" s="6">
        <f>SUMIF('DATA (Israeli origin)'!H:H,$A122,'DATA (Israeli origin)'!K:K)</f>
        <v>0</v>
      </c>
      <c r="H122" s="1">
        <f t="shared" si="4"/>
        <v>1</v>
      </c>
      <c r="I122" s="6">
        <f t="shared" si="5"/>
        <v>302500</v>
      </c>
    </row>
    <row r="123" spans="1:9" x14ac:dyDescent="0.25">
      <c r="A123" s="1" t="s">
        <v>190</v>
      </c>
      <c r="B123" s="1">
        <f>COUNTIF('DATA (Israeli contractor)'!$H:$H,A123)</f>
        <v>0</v>
      </c>
      <c r="C123" s="6">
        <f>SUMIF('DATA (Israeli contractor)'!H:H,$A123,'DATA (Israeli contractor)'!K:K)</f>
        <v>0</v>
      </c>
      <c r="D123" s="1">
        <f>COUNTIF('DATA (Israeli beneficial owner)'!$H:$H,A123)</f>
        <v>0</v>
      </c>
      <c r="E123" s="6">
        <f>SUMIF('DATA (Israeli beneficial owner)'!H:H,$A123,'DATA (Israeli beneficial owner)'!K:K)</f>
        <v>0</v>
      </c>
      <c r="F123" s="1">
        <f>COUNTIF('DATA (Israeli origin)'!$H:$H,A123)</f>
        <v>1</v>
      </c>
      <c r="G123" s="6">
        <f>SUMIF('DATA (Israeli origin)'!H:H,$A123,'DATA (Israeli origin)'!K:K)</f>
        <v>1292484.6000000001</v>
      </c>
      <c r="H123" s="1">
        <f t="shared" si="4"/>
        <v>1</v>
      </c>
      <c r="I123" s="6">
        <f t="shared" si="5"/>
        <v>1292484.6000000001</v>
      </c>
    </row>
    <row r="124" spans="1:9" x14ac:dyDescent="0.25">
      <c r="A124" s="1" t="s">
        <v>191</v>
      </c>
      <c r="B124" s="1">
        <f>COUNTIF('DATA (Israeli contractor)'!$H:$H,A124)</f>
        <v>3</v>
      </c>
      <c r="C124" s="6">
        <f>SUMIF('DATA (Israeli contractor)'!H:H,$A124,'DATA (Israeli contractor)'!K:K)</f>
        <v>438500.8</v>
      </c>
      <c r="D124" s="1">
        <f>COUNTIF('DATA (Israeli beneficial owner)'!$H:$H,A124)</f>
        <v>0</v>
      </c>
      <c r="E124" s="6">
        <f>SUMIF('DATA (Israeli beneficial owner)'!H:H,$A124,'DATA (Israeli beneficial owner)'!K:K)</f>
        <v>0</v>
      </c>
      <c r="F124" s="1">
        <f>COUNTIF('DATA (Israeli origin)'!$H:$H,A124)</f>
        <v>0</v>
      </c>
      <c r="G124" s="6">
        <f>SUMIF('DATA (Israeli origin)'!H:H,$A124,'DATA (Israeli origin)'!K:K)</f>
        <v>0</v>
      </c>
      <c r="H124" s="1">
        <f t="shared" si="4"/>
        <v>3</v>
      </c>
      <c r="I124" s="6">
        <f t="shared" si="5"/>
        <v>438500.8</v>
      </c>
    </row>
    <row r="125" spans="1:9" x14ac:dyDescent="0.25">
      <c r="A125" s="1" t="s">
        <v>192</v>
      </c>
      <c r="B125" s="1">
        <f>COUNTIF('DATA (Israeli contractor)'!$H:$H,A125)</f>
        <v>1</v>
      </c>
      <c r="C125" s="6">
        <f>SUMIF('DATA (Israeli contractor)'!H:H,$A125,'DATA (Israeli contractor)'!K:K)</f>
        <v>238500</v>
      </c>
      <c r="D125" s="1">
        <f>COUNTIF('DATA (Israeli beneficial owner)'!$H:$H,A125)</f>
        <v>0</v>
      </c>
      <c r="E125" s="6">
        <f>SUMIF('DATA (Israeli beneficial owner)'!H:H,$A125,'DATA (Israeli beneficial owner)'!K:K)</f>
        <v>0</v>
      </c>
      <c r="F125" s="1">
        <f>COUNTIF('DATA (Israeli origin)'!$H:$H,A125)</f>
        <v>0</v>
      </c>
      <c r="G125" s="6">
        <f>SUMIF('DATA (Israeli origin)'!H:H,$A125,'DATA (Israeli origin)'!K:K)</f>
        <v>0</v>
      </c>
      <c r="H125" s="1">
        <f t="shared" si="4"/>
        <v>1</v>
      </c>
      <c r="I125" s="6">
        <f t="shared" si="5"/>
        <v>238500</v>
      </c>
    </row>
    <row r="126" spans="1:9" x14ac:dyDescent="0.25">
      <c r="A126" s="1" t="s">
        <v>193</v>
      </c>
      <c r="B126" s="1">
        <f>COUNTIF('DATA (Israeli contractor)'!$H:$H,A126)</f>
        <v>4</v>
      </c>
      <c r="C126" s="6">
        <f>SUMIF('DATA (Israeli contractor)'!H:H,$A126,'DATA (Israeli contractor)'!K:K)</f>
        <v>10121870.02</v>
      </c>
      <c r="D126" s="1">
        <f>COUNTIF('DATA (Israeli beneficial owner)'!$H:$H,A126)</f>
        <v>0</v>
      </c>
      <c r="E126" s="6">
        <f>SUMIF('DATA (Israeli beneficial owner)'!H:H,$A126,'DATA (Israeli beneficial owner)'!K:K)</f>
        <v>0</v>
      </c>
      <c r="F126" s="1">
        <f>COUNTIF('DATA (Israeli origin)'!$H:$H,A126)</f>
        <v>0</v>
      </c>
      <c r="G126" s="6">
        <f>SUMIF('DATA (Israeli origin)'!H:H,$A126,'DATA (Israeli origin)'!K:K)</f>
        <v>0</v>
      </c>
      <c r="H126" s="1">
        <f t="shared" si="4"/>
        <v>4</v>
      </c>
      <c r="I126" s="6">
        <f t="shared" si="5"/>
        <v>10121870.02</v>
      </c>
    </row>
    <row r="127" spans="1:9" x14ac:dyDescent="0.25">
      <c r="A127" s="1" t="s">
        <v>194</v>
      </c>
      <c r="B127" s="1">
        <f>COUNTIF('DATA (Israeli contractor)'!$H:$H,A127)</f>
        <v>0</v>
      </c>
      <c r="C127" s="6">
        <f>SUMIF('DATA (Israeli contractor)'!H:H,$A127,'DATA (Israeli contractor)'!K:K)</f>
        <v>0</v>
      </c>
      <c r="D127" s="1">
        <f>COUNTIF('DATA (Israeli beneficial owner)'!$H:$H,A127)</f>
        <v>1</v>
      </c>
      <c r="E127" s="6">
        <f>SUMIF('DATA (Israeli beneficial owner)'!H:H,$A127,'DATA (Israeli beneficial owner)'!K:K)</f>
        <v>6151039.7331799995</v>
      </c>
      <c r="F127" s="1">
        <f>COUNTIF('DATA (Israeli origin)'!$H:$H,A127)</f>
        <v>0</v>
      </c>
      <c r="G127" s="6">
        <f>SUMIF('DATA (Israeli origin)'!H:H,$A127,'DATA (Israeli origin)'!K:K)</f>
        <v>0</v>
      </c>
      <c r="H127" s="1">
        <f t="shared" si="4"/>
        <v>1</v>
      </c>
      <c r="I127" s="6">
        <f t="shared" si="5"/>
        <v>6151039.7331799995</v>
      </c>
    </row>
    <row r="128" spans="1:9" x14ac:dyDescent="0.25">
      <c r="A128" s="1" t="s">
        <v>195</v>
      </c>
      <c r="B128" s="1">
        <f>COUNTIF('DATA (Israeli contractor)'!$H:$H,A128)</f>
        <v>1</v>
      </c>
      <c r="C128" s="6">
        <f>SUMIF('DATA (Israeli contractor)'!H:H,$A128,'DATA (Israeli contractor)'!K:K)</f>
        <v>825700</v>
      </c>
      <c r="D128" s="1">
        <f>COUNTIF('DATA (Israeli beneficial owner)'!$H:$H,A128)</f>
        <v>0</v>
      </c>
      <c r="E128" s="6">
        <f>SUMIF('DATA (Israeli beneficial owner)'!H:H,$A128,'DATA (Israeli beneficial owner)'!K:K)</f>
        <v>0</v>
      </c>
      <c r="F128" s="1">
        <f>COUNTIF('DATA (Israeli origin)'!$H:$H,A128)</f>
        <v>0</v>
      </c>
      <c r="G128" s="6">
        <f>SUMIF('DATA (Israeli origin)'!H:H,$A128,'DATA (Israeli origin)'!K:K)</f>
        <v>0</v>
      </c>
      <c r="H128" s="1">
        <f t="shared" si="4"/>
        <v>1</v>
      </c>
      <c r="I128" s="6">
        <f t="shared" si="5"/>
        <v>825700</v>
      </c>
    </row>
    <row r="129" spans="1:9" x14ac:dyDescent="0.25">
      <c r="A129" s="1" t="s">
        <v>196</v>
      </c>
      <c r="B129" s="1">
        <f>COUNTIF('DATA (Israeli contractor)'!$H:$H,A129)</f>
        <v>1</v>
      </c>
      <c r="C129" s="6">
        <f>SUMIF('DATA (Israeli contractor)'!H:H,$A129,'DATA (Israeli contractor)'!K:K)</f>
        <v>18888198.813999999</v>
      </c>
      <c r="D129" s="1">
        <f>COUNTIF('DATA (Israeli beneficial owner)'!$H:$H,A129)</f>
        <v>0</v>
      </c>
      <c r="E129" s="6">
        <f>SUMIF('DATA (Israeli beneficial owner)'!H:H,$A129,'DATA (Israeli beneficial owner)'!K:K)</f>
        <v>0</v>
      </c>
      <c r="F129" s="1">
        <f>COUNTIF('DATA (Israeli origin)'!$H:$H,A129)</f>
        <v>0</v>
      </c>
      <c r="G129" s="6">
        <f>SUMIF('DATA (Israeli origin)'!H:H,$A129,'DATA (Israeli origin)'!K:K)</f>
        <v>0</v>
      </c>
      <c r="H129" s="1">
        <f t="shared" si="4"/>
        <v>1</v>
      </c>
      <c r="I129" s="6">
        <f t="shared" si="5"/>
        <v>18888198.813999999</v>
      </c>
    </row>
    <row r="130" spans="1:9" x14ac:dyDescent="0.25">
      <c r="B130" s="8">
        <f t="shared" ref="B130:I130" si="6">SUM(B2:B129)</f>
        <v>142</v>
      </c>
      <c r="C130" s="9">
        <f t="shared" si="6"/>
        <v>2137679356.5870013</v>
      </c>
      <c r="D130" s="8">
        <f t="shared" si="6"/>
        <v>59</v>
      </c>
      <c r="E130" s="9">
        <f t="shared" si="6"/>
        <v>609144943.45383751</v>
      </c>
      <c r="F130" s="8">
        <f t="shared" si="6"/>
        <v>6</v>
      </c>
      <c r="G130" s="9">
        <f t="shared" si="6"/>
        <v>2889366.2683999999</v>
      </c>
      <c r="H130" s="8">
        <f t="shared" si="6"/>
        <v>207</v>
      </c>
      <c r="I130" s="9">
        <f t="shared" si="6"/>
        <v>2749713666.3092389</v>
      </c>
    </row>
  </sheetData>
  <mergeCells count="4">
    <mergeCell ref="B2:C2"/>
    <mergeCell ref="D2:E2"/>
    <mergeCell ref="F2:G2"/>
    <mergeCell ref="H2:I2"/>
  </mergeCells>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L118"/>
  <sheetViews>
    <sheetView workbookViewId="0">
      <selection activeCell="A2" sqref="A2:I118"/>
    </sheetView>
  </sheetViews>
  <sheetFormatPr defaultColWidth="9.140625" defaultRowHeight="14.25" x14ac:dyDescent="0.2"/>
  <cols>
    <col min="1" max="1" width="67.85546875" style="1" bestFit="1" customWidth="1"/>
    <col min="2" max="2" width="9" style="1" bestFit="1" customWidth="1"/>
    <col min="3" max="3" width="20.42578125" style="1" bestFit="1" customWidth="1"/>
    <col min="4" max="4" width="9" style="1" bestFit="1" customWidth="1"/>
    <col min="5" max="5" width="18.7109375" style="1" bestFit="1" customWidth="1"/>
    <col min="6" max="6" width="9" style="1" bestFit="1" customWidth="1"/>
    <col min="7" max="7" width="16.28515625" style="1" bestFit="1" customWidth="1"/>
    <col min="8" max="8" width="10.85546875" style="1" bestFit="1" customWidth="1"/>
    <col min="9" max="9" width="20.42578125" style="1" bestFit="1" customWidth="1"/>
    <col min="10" max="10" width="9.140625" style="1" bestFit="1"/>
    <col min="11" max="16384" width="9.140625" style="1"/>
  </cols>
  <sheetData>
    <row r="1" spans="1:12" s="33" customFormat="1" ht="15" x14ac:dyDescent="0.25">
      <c r="A1" s="34" t="s">
        <v>418</v>
      </c>
      <c r="I1" s="35"/>
      <c r="J1" s="36"/>
      <c r="K1" s="37"/>
      <c r="L1" s="38"/>
    </row>
    <row r="2" spans="1:12" ht="15" x14ac:dyDescent="0.25">
      <c r="B2" s="85" t="s">
        <v>72</v>
      </c>
      <c r="C2" s="85"/>
      <c r="D2" s="85" t="s">
        <v>73</v>
      </c>
      <c r="E2" s="85"/>
      <c r="F2" s="85" t="s">
        <v>74</v>
      </c>
      <c r="G2" s="85"/>
      <c r="H2" s="85" t="s">
        <v>75</v>
      </c>
      <c r="I2" s="85"/>
    </row>
    <row r="3" spans="1:12" ht="15" x14ac:dyDescent="0.25">
      <c r="A3" s="8" t="s">
        <v>197</v>
      </c>
      <c r="B3" s="8" t="s">
        <v>77</v>
      </c>
      <c r="C3" s="8" t="s">
        <v>78</v>
      </c>
      <c r="D3" s="8" t="s">
        <v>77</v>
      </c>
      <c r="E3" s="8" t="s">
        <v>78</v>
      </c>
      <c r="F3" s="8" t="s">
        <v>77</v>
      </c>
      <c r="G3" s="8" t="s">
        <v>78</v>
      </c>
      <c r="H3" s="8" t="s">
        <v>79</v>
      </c>
      <c r="I3" s="8" t="s">
        <v>78</v>
      </c>
    </row>
    <row r="4" spans="1:12" x14ac:dyDescent="0.2">
      <c r="A4" s="1" t="s">
        <v>198</v>
      </c>
      <c r="B4" s="1">
        <f>COUNTIF('DATA (Israeli contractor)'!$D:$D, A4)</f>
        <v>1</v>
      </c>
      <c r="C4" s="6">
        <f>SUMIF('DATA (Israeli contractor)'!D:D,'FORMULAS (categories)'!$A4,'DATA (Israeli contractor)'!K:K)</f>
        <v>10000</v>
      </c>
      <c r="D4" s="1">
        <f>COUNTIF('DATA (Israeli beneficial owner)'!$D:$D, A4)</f>
        <v>0</v>
      </c>
      <c r="E4" s="6">
        <f>SUMIF('DATA (Israeli beneficial owner)'!D:D,'FORMULAS (categories)'!$A4,'DATA (Israeli beneficial owner)'!K:K)</f>
        <v>0</v>
      </c>
      <c r="F4" s="1">
        <f>COUNTIF('DATA (Israeli origin)'!$D:$D, A4)</f>
        <v>0</v>
      </c>
      <c r="G4" s="6">
        <f>SUMIF('DATA (Israeli origin)'!D:D,'FORMULAS (categories)'!$A4,'DATA (Israeli origin)'!K:K)</f>
        <v>0</v>
      </c>
      <c r="H4" s="1">
        <f t="shared" ref="H4:H67" si="0">SUM(B4,D4,F4)</f>
        <v>1</v>
      </c>
      <c r="I4" s="6">
        <f t="shared" ref="I4:I67" si="1">SUM(C4,E4,G4)</f>
        <v>10000</v>
      </c>
    </row>
    <row r="5" spans="1:12" x14ac:dyDescent="0.2">
      <c r="A5" s="1" t="s">
        <v>199</v>
      </c>
      <c r="B5" s="1">
        <f>COUNTIF('DATA (Israeli contractor)'!$D:$D,A5)</f>
        <v>1</v>
      </c>
      <c r="C5" s="6">
        <f>SUMIF('DATA (Israeli contractor)'!D:D,'FORMULAS (categories)'!$A5,'DATA (Israeli contractor)'!K:K)</f>
        <v>302500</v>
      </c>
      <c r="D5" s="1">
        <f>COUNTIF('DATA (Israeli beneficial owner)'!$D:$D,A5)</f>
        <v>0</v>
      </c>
      <c r="E5" s="6">
        <f>SUMIF('DATA (Israeli beneficial owner)'!D:D,'FORMULAS (categories)'!$A5,'DATA (Israeli beneficial owner)'!K:K)</f>
        <v>0</v>
      </c>
      <c r="F5" s="1">
        <f>COUNTIF('DATA (Israeli origin)'!$D:$D,A5)</f>
        <v>0</v>
      </c>
      <c r="G5" s="6">
        <f>SUMIF('DATA (Israeli origin)'!D:D,'FORMULAS (categories)'!$A5,'DATA (Israeli origin)'!K:K)</f>
        <v>0</v>
      </c>
      <c r="H5" s="1">
        <f t="shared" si="0"/>
        <v>1</v>
      </c>
      <c r="I5" s="6">
        <f t="shared" si="1"/>
        <v>302500</v>
      </c>
    </row>
    <row r="6" spans="1:12" x14ac:dyDescent="0.2">
      <c r="A6" s="1" t="s">
        <v>200</v>
      </c>
      <c r="B6" s="1">
        <f>COUNTIF('DATA (Israeli contractor)'!$D:$D,A6)</f>
        <v>1</v>
      </c>
      <c r="C6" s="6">
        <f>SUMIF('DATA (Israeli contractor)'!D:D,'FORMULAS (categories)'!$A6,'DATA (Israeli contractor)'!K:K)</f>
        <v>50240878</v>
      </c>
      <c r="D6" s="1">
        <f>COUNTIF('DATA (Israeli beneficial owner)'!$D:$D,A6)</f>
        <v>0</v>
      </c>
      <c r="E6" s="6">
        <f>SUMIF('DATA (Israeli beneficial owner)'!D:D,'FORMULAS (categories)'!$A6,'DATA (Israeli beneficial owner)'!K:K)</f>
        <v>0</v>
      </c>
      <c r="F6" s="1">
        <f>COUNTIF('DATA (Israeli origin)'!$D:$D,A6)</f>
        <v>0</v>
      </c>
      <c r="G6" s="6">
        <f>SUMIF('DATA (Israeli origin)'!D:D,'FORMULAS (categories)'!$A6,'DATA (Israeli origin)'!K:K)</f>
        <v>0</v>
      </c>
      <c r="H6" s="1">
        <f t="shared" si="0"/>
        <v>1</v>
      </c>
      <c r="I6" s="6">
        <f t="shared" si="1"/>
        <v>50240878</v>
      </c>
    </row>
    <row r="7" spans="1:12" x14ac:dyDescent="0.2">
      <c r="A7" s="1" t="s">
        <v>201</v>
      </c>
      <c r="B7" s="1">
        <f>COUNTIF('DATA (Israeli contractor)'!$D:$D,A7)</f>
        <v>1</v>
      </c>
      <c r="C7" s="6">
        <f>SUMIF('DATA (Israeli contractor)'!D:D,'FORMULAS (categories)'!$A7,'DATA (Israeli contractor)'!K:K)</f>
        <v>0.01</v>
      </c>
      <c r="D7" s="1">
        <f>COUNTIF('DATA (Israeli beneficial owner)'!$D:$D,A7)</f>
        <v>0</v>
      </c>
      <c r="E7" s="6">
        <f>SUMIF('DATA (Israeli beneficial owner)'!D:D,'FORMULAS (categories)'!$A7,'DATA (Israeli beneficial owner)'!K:K)</f>
        <v>0</v>
      </c>
      <c r="F7" s="1">
        <f>COUNTIF('DATA (Israeli origin)'!$D:$D,A7)</f>
        <v>0</v>
      </c>
      <c r="G7" s="6">
        <f>SUMIF('DATA (Israeli origin)'!D:D,'FORMULAS (categories)'!$A7,'DATA (Israeli origin)'!K:K)</f>
        <v>0</v>
      </c>
      <c r="H7" s="1">
        <f t="shared" si="0"/>
        <v>1</v>
      </c>
      <c r="I7" s="6">
        <f t="shared" si="1"/>
        <v>0.01</v>
      </c>
    </row>
    <row r="8" spans="1:12" x14ac:dyDescent="0.2">
      <c r="A8" s="1" t="s">
        <v>202</v>
      </c>
      <c r="B8" s="1">
        <f>COUNTIF('DATA (Israeli contractor)'!$D:$D,A8)</f>
        <v>2</v>
      </c>
      <c r="C8" s="6">
        <f>SUMIF('DATA (Israeli contractor)'!D:D,'FORMULAS (categories)'!$A8,'DATA (Israeli contractor)'!K:K)</f>
        <v>3479844</v>
      </c>
      <c r="D8" s="1">
        <f>COUNTIF('DATA (Israeli beneficial owner)'!$D:$D,A8)</f>
        <v>0</v>
      </c>
      <c r="E8" s="6">
        <f>SUMIF('DATA (Israeli beneficial owner)'!D:D,'FORMULAS (categories)'!$A8,'DATA (Israeli beneficial owner)'!K:K)</f>
        <v>0</v>
      </c>
      <c r="F8" s="1">
        <f>COUNTIF('DATA (Israeli origin)'!$D:$D,A8)</f>
        <v>0</v>
      </c>
      <c r="G8" s="6">
        <f>SUMIF('DATA (Israeli origin)'!D:D,'FORMULAS (categories)'!$A8,'DATA (Israeli origin)'!K:K)</f>
        <v>0</v>
      </c>
      <c r="H8" s="1">
        <f t="shared" si="0"/>
        <v>2</v>
      </c>
      <c r="I8" s="6">
        <f t="shared" si="1"/>
        <v>3479844</v>
      </c>
    </row>
    <row r="9" spans="1:12" x14ac:dyDescent="0.2">
      <c r="A9" s="1" t="s">
        <v>203</v>
      </c>
      <c r="B9" s="1">
        <f>COUNTIF('DATA (Israeli contractor)'!$D:$D,A9)</f>
        <v>1</v>
      </c>
      <c r="C9" s="6">
        <f>SUMIF('DATA (Israeli contractor)'!D:D,'FORMULAS (categories)'!$A9,'DATA (Israeli contractor)'!K:K)</f>
        <v>10487435</v>
      </c>
      <c r="D9" s="1">
        <f>COUNTIF('DATA (Israeli beneficial owner)'!$D:$D,A9)</f>
        <v>0</v>
      </c>
      <c r="E9" s="6">
        <f>SUMIF('DATA (Israeli beneficial owner)'!D:D,'FORMULAS (categories)'!$A9,'DATA (Israeli beneficial owner)'!K:K)</f>
        <v>0</v>
      </c>
      <c r="F9" s="1">
        <f>COUNTIF('DATA (Israeli origin)'!$D:$D,A9)</f>
        <v>0</v>
      </c>
      <c r="G9" s="6">
        <f>SUMIF('DATA (Israeli origin)'!D:D,'FORMULAS (categories)'!$A9,'DATA (Israeli origin)'!K:K)</f>
        <v>0</v>
      </c>
      <c r="H9" s="1">
        <f t="shared" si="0"/>
        <v>1</v>
      </c>
      <c r="I9" s="6">
        <f t="shared" si="1"/>
        <v>10487435</v>
      </c>
    </row>
    <row r="10" spans="1:12" x14ac:dyDescent="0.2">
      <c r="A10" s="1" t="s">
        <v>64</v>
      </c>
      <c r="B10" s="1">
        <f>COUNTIF('DATA (Israeli contractor)'!$D:$D, A10)</f>
        <v>1</v>
      </c>
      <c r="C10" s="6">
        <f>SUMIF('DATA (Israeli contractor)'!D:D,'FORMULAS (categories)'!$A10,'DATA (Israeli contractor)'!K:K)</f>
        <v>370000000</v>
      </c>
      <c r="D10" s="1">
        <f>COUNTIF('DATA (Israeli beneficial owner)'!$D:$D, A10)</f>
        <v>0</v>
      </c>
      <c r="E10" s="6">
        <f>SUMIF('DATA (Israeli beneficial owner)'!D:D,'FORMULAS (categories)'!$A10,'DATA (Israeli beneficial owner)'!K:K)</f>
        <v>0</v>
      </c>
      <c r="F10" s="1">
        <f>COUNTIF('DATA (Israeli origin)'!$D:$D, A10)</f>
        <v>0</v>
      </c>
      <c r="G10" s="6">
        <f>SUMIF('DATA (Israeli origin)'!D:D,'FORMULAS (categories)'!$A10,'DATA (Israeli origin)'!K:K)</f>
        <v>0</v>
      </c>
      <c r="H10" s="1">
        <f t="shared" si="0"/>
        <v>1</v>
      </c>
      <c r="I10" s="6">
        <f t="shared" si="1"/>
        <v>370000000</v>
      </c>
    </row>
    <row r="11" spans="1:12" x14ac:dyDescent="0.2">
      <c r="A11" s="1" t="s">
        <v>204</v>
      </c>
      <c r="B11" s="1">
        <f>COUNTIF('DATA (Israeli contractor)'!$D:$D,A11)</f>
        <v>3</v>
      </c>
      <c r="C11" s="6">
        <f>SUMIF('DATA (Israeli contractor)'!D:D,'FORMULAS (categories)'!$A11,'DATA (Israeli contractor)'!K:K)</f>
        <v>70740636.469999999</v>
      </c>
      <c r="D11" s="1">
        <f>COUNTIF('DATA (Israeli beneficial owner)'!$D:$D,A11)</f>
        <v>0</v>
      </c>
      <c r="E11" s="6">
        <f>SUMIF('DATA (Israeli beneficial owner)'!D:D,'FORMULAS (categories)'!$A11,'DATA (Israeli beneficial owner)'!K:K)</f>
        <v>0</v>
      </c>
      <c r="F11" s="1">
        <f>COUNTIF('DATA (Israeli origin)'!$D:$D,A11)</f>
        <v>0</v>
      </c>
      <c r="G11" s="6">
        <f>SUMIF('DATA (Israeli origin)'!D:D,'FORMULAS (categories)'!$A11,'DATA (Israeli origin)'!K:K)</f>
        <v>0</v>
      </c>
      <c r="H11" s="1">
        <f t="shared" si="0"/>
        <v>3</v>
      </c>
      <c r="I11" s="6">
        <f t="shared" si="1"/>
        <v>70740636.469999999</v>
      </c>
    </row>
    <row r="12" spans="1:12" x14ac:dyDescent="0.2">
      <c r="A12" s="1" t="s">
        <v>205</v>
      </c>
      <c r="B12" s="1">
        <f>COUNTIF('DATA (Israeli contractor)'!$D:$D,A12)</f>
        <v>1</v>
      </c>
      <c r="C12" s="6">
        <f>SUMIF('DATA (Israeli contractor)'!D:D,'FORMULAS (categories)'!$A12,'DATA (Israeli contractor)'!K:K)</f>
        <v>378300</v>
      </c>
      <c r="D12" s="1">
        <f>COUNTIF('DATA (Israeli beneficial owner)'!$D:$D,A12)</f>
        <v>0</v>
      </c>
      <c r="E12" s="6">
        <f>SUMIF('DATA (Israeli beneficial owner)'!D:D,'FORMULAS (categories)'!$A12,'DATA (Israeli beneficial owner)'!K:K)</f>
        <v>0</v>
      </c>
      <c r="F12" s="1">
        <f>COUNTIF('DATA (Israeli origin)'!$D:$D,A12)</f>
        <v>0</v>
      </c>
      <c r="G12" s="6">
        <f>SUMIF('DATA (Israeli origin)'!D:D,'FORMULAS (categories)'!$A12,'DATA (Israeli origin)'!K:K)</f>
        <v>0</v>
      </c>
      <c r="H12" s="1">
        <f t="shared" si="0"/>
        <v>1</v>
      </c>
      <c r="I12" s="6">
        <f t="shared" si="1"/>
        <v>378300</v>
      </c>
    </row>
    <row r="13" spans="1:12" x14ac:dyDescent="0.2">
      <c r="A13" s="1" t="s">
        <v>68</v>
      </c>
      <c r="B13" s="1">
        <f>COUNTIF('DATA (Israeli contractor)'!$D:$D,A13)</f>
        <v>1</v>
      </c>
      <c r="C13" s="6">
        <f>SUMIF('DATA (Israeli contractor)'!D:D,'FORMULAS (categories)'!$A13,'DATA (Israeli contractor)'!K:K)</f>
        <v>107360000</v>
      </c>
      <c r="D13" s="1">
        <f>COUNTIF('DATA (Israeli beneficial owner)'!$D:$D,A13)</f>
        <v>0</v>
      </c>
      <c r="E13" s="6">
        <f>SUMIF('DATA (Israeli beneficial owner)'!D:D,'FORMULAS (categories)'!$A13,'DATA (Israeli beneficial owner)'!K:K)</f>
        <v>0</v>
      </c>
      <c r="F13" s="1">
        <f>COUNTIF('DATA (Israeli origin)'!$D:$D,A13)</f>
        <v>0</v>
      </c>
      <c r="G13" s="6">
        <f>SUMIF('DATA (Israeli origin)'!D:D,'FORMULAS (categories)'!$A13,'DATA (Israeli origin)'!K:K)</f>
        <v>0</v>
      </c>
      <c r="H13" s="1">
        <f t="shared" si="0"/>
        <v>1</v>
      </c>
      <c r="I13" s="6">
        <f t="shared" si="1"/>
        <v>107360000</v>
      </c>
    </row>
    <row r="14" spans="1:12" x14ac:dyDescent="0.2">
      <c r="A14" s="1" t="s">
        <v>206</v>
      </c>
      <c r="B14" s="1">
        <f>COUNTIF('DATA (Israeli contractor)'!$D:$D,A14)</f>
        <v>1</v>
      </c>
      <c r="C14" s="6">
        <f>SUMIF('DATA (Israeli contractor)'!D:D,'FORMULAS (categories)'!$A14,'DATA (Israeli contractor)'!K:K)</f>
        <v>1</v>
      </c>
      <c r="D14" s="1">
        <f>COUNTIF('DATA (Israeli beneficial owner)'!$D:$D,A14)</f>
        <v>0</v>
      </c>
      <c r="E14" s="6">
        <f>SUMIF('DATA (Israeli beneficial owner)'!D:D,'FORMULAS (categories)'!$A14,'DATA (Israeli beneficial owner)'!K:K)</f>
        <v>0</v>
      </c>
      <c r="F14" s="1">
        <f>COUNTIF('DATA (Israeli origin)'!$D:$D,A14)</f>
        <v>0</v>
      </c>
      <c r="G14" s="6">
        <f>SUMIF('DATA (Israeli origin)'!D:D,'FORMULAS (categories)'!$A14,'DATA (Israeli origin)'!K:K)</f>
        <v>0</v>
      </c>
      <c r="H14" s="1">
        <f t="shared" si="0"/>
        <v>1</v>
      </c>
      <c r="I14" s="6">
        <f t="shared" si="1"/>
        <v>1</v>
      </c>
    </row>
    <row r="15" spans="1:12" x14ac:dyDescent="0.2">
      <c r="A15" s="1" t="s">
        <v>207</v>
      </c>
      <c r="B15" s="1">
        <f>COUNTIF('DATA (Israeli contractor)'!$D:$D,A15)</f>
        <v>1</v>
      </c>
      <c r="C15" s="6">
        <f>SUMIF('DATA (Israeli contractor)'!D:D,'FORMULAS (categories)'!$A15,'DATA (Israeli contractor)'!K:K)</f>
        <v>25000000</v>
      </c>
      <c r="D15" s="1">
        <f>COUNTIF('DATA (Israeli beneficial owner)'!$D:$D,A15)</f>
        <v>0</v>
      </c>
      <c r="E15" s="6">
        <f>SUMIF('DATA (Israeli beneficial owner)'!D:D,'FORMULAS (categories)'!$A15,'DATA (Israeli beneficial owner)'!K:K)</f>
        <v>0</v>
      </c>
      <c r="F15" s="1">
        <f>COUNTIF('DATA (Israeli origin)'!$D:$D,A15)</f>
        <v>0</v>
      </c>
      <c r="G15" s="6">
        <f>SUMIF('DATA (Israeli origin)'!D:D,'FORMULAS (categories)'!$A15,'DATA (Israeli origin)'!K:K)</f>
        <v>0</v>
      </c>
      <c r="H15" s="1">
        <f t="shared" si="0"/>
        <v>1</v>
      </c>
      <c r="I15" s="6">
        <f t="shared" si="1"/>
        <v>25000000</v>
      </c>
    </row>
    <row r="16" spans="1:12" x14ac:dyDescent="0.2">
      <c r="A16" s="1" t="s">
        <v>208</v>
      </c>
      <c r="B16" s="1">
        <f>COUNTIF('DATA (Israeli contractor)'!$D:$D,A16)</f>
        <v>1</v>
      </c>
      <c r="C16" s="6">
        <f>SUMIF('DATA (Israeli contractor)'!D:D,'FORMULAS (categories)'!$A16,'DATA (Israeli contractor)'!K:K)</f>
        <v>600000</v>
      </c>
      <c r="D16" s="1">
        <f>COUNTIF('DATA (Israeli beneficial owner)'!$D:$D,A16)</f>
        <v>0</v>
      </c>
      <c r="E16" s="6">
        <f>SUMIF('DATA (Israeli beneficial owner)'!D:D,'FORMULAS (categories)'!$A16,'DATA (Israeli beneficial owner)'!K:K)</f>
        <v>0</v>
      </c>
      <c r="F16" s="1">
        <f>COUNTIF('DATA (Israeli origin)'!$D:$D,A16)</f>
        <v>0</v>
      </c>
      <c r="G16" s="6">
        <f>SUMIF('DATA (Israeli origin)'!D:D,'FORMULAS (categories)'!$A16,'DATA (Israeli origin)'!K:K)</f>
        <v>0</v>
      </c>
      <c r="H16" s="1">
        <f t="shared" si="0"/>
        <v>1</v>
      </c>
      <c r="I16" s="6">
        <f t="shared" si="1"/>
        <v>600000</v>
      </c>
    </row>
    <row r="17" spans="1:9" x14ac:dyDescent="0.2">
      <c r="A17" s="1" t="s">
        <v>209</v>
      </c>
      <c r="B17" s="1">
        <f>COUNTIF('DATA (Israeli contractor)'!$D:$D,A17)</f>
        <v>2</v>
      </c>
      <c r="C17" s="6">
        <f>SUMIF('DATA (Israeli contractor)'!D:D,'FORMULAS (categories)'!$A17,'DATA (Israeli contractor)'!K:K)</f>
        <v>140000</v>
      </c>
      <c r="D17" s="1">
        <f>COUNTIF('DATA (Israeli beneficial owner)'!$D:$D,A17)</f>
        <v>0</v>
      </c>
      <c r="E17" s="6">
        <f>SUMIF('DATA (Israeli beneficial owner)'!D:D,'FORMULAS (categories)'!$A17,'DATA (Israeli beneficial owner)'!K:K)</f>
        <v>0</v>
      </c>
      <c r="F17" s="1">
        <f>COUNTIF('DATA (Israeli origin)'!$D:$D,A17)</f>
        <v>0</v>
      </c>
      <c r="G17" s="6">
        <f>SUMIF('DATA (Israeli origin)'!D:D,'FORMULAS (categories)'!$A17,'DATA (Israeli origin)'!K:K)</f>
        <v>0</v>
      </c>
      <c r="H17" s="1">
        <f t="shared" si="0"/>
        <v>2</v>
      </c>
      <c r="I17" s="6">
        <f t="shared" si="1"/>
        <v>140000</v>
      </c>
    </row>
    <row r="18" spans="1:9" x14ac:dyDescent="0.2">
      <c r="A18" s="1" t="s">
        <v>210</v>
      </c>
      <c r="B18" s="1">
        <f>COUNTIF('DATA (Israeli contractor)'!$D:$D,A18)</f>
        <v>1</v>
      </c>
      <c r="C18" s="6">
        <f>SUMIF('DATA (Israeli contractor)'!D:D,'FORMULAS (categories)'!$A18,'DATA (Israeli contractor)'!K:K)</f>
        <v>627970</v>
      </c>
      <c r="D18" s="1">
        <f>COUNTIF('DATA (Israeli beneficial owner)'!$D:$D,A18)</f>
        <v>0</v>
      </c>
      <c r="E18" s="6">
        <f>SUMIF('DATA (Israeli beneficial owner)'!D:D,'FORMULAS (categories)'!$A18,'DATA (Israeli beneficial owner)'!K:K)</f>
        <v>0</v>
      </c>
      <c r="F18" s="1">
        <f>COUNTIF('DATA (Israeli origin)'!$D:$D,A18)</f>
        <v>0</v>
      </c>
      <c r="G18" s="6">
        <f>SUMIF('DATA (Israeli origin)'!D:D,'FORMULAS (categories)'!$A18,'DATA (Israeli origin)'!K:K)</f>
        <v>0</v>
      </c>
      <c r="H18" s="1">
        <f t="shared" si="0"/>
        <v>1</v>
      </c>
      <c r="I18" s="6">
        <f t="shared" si="1"/>
        <v>627970</v>
      </c>
    </row>
    <row r="19" spans="1:9" x14ac:dyDescent="0.2">
      <c r="A19" s="1" t="s">
        <v>211</v>
      </c>
      <c r="B19" s="1">
        <f>COUNTIF('DATA (Israeli contractor)'!$D:$D,A19)</f>
        <v>0</v>
      </c>
      <c r="C19" s="6">
        <f>SUMIF('DATA (Israeli contractor)'!D:D,'FORMULAS (categories)'!$A19,'DATA (Israeli contractor)'!K:K)</f>
        <v>0</v>
      </c>
      <c r="D19" s="1">
        <f>COUNTIF('DATA (Israeli beneficial owner)'!$D:$D,A19)</f>
        <v>1</v>
      </c>
      <c r="E19" s="6">
        <f>SUMIF('DATA (Israeli beneficial owner)'!D:D,'FORMULAS (categories)'!$A19,'DATA (Israeli beneficial owner)'!K:K)</f>
        <v>28533.995559999999</v>
      </c>
      <c r="F19" s="1">
        <f>COUNTIF('DATA (Israeli origin)'!$D:$D,A19)</f>
        <v>0</v>
      </c>
      <c r="G19" s="6">
        <f>SUMIF('DATA (Israeli origin)'!D:D,'FORMULAS (categories)'!$A19,'DATA (Israeli origin)'!K:K)</f>
        <v>0</v>
      </c>
      <c r="H19" s="1">
        <f t="shared" si="0"/>
        <v>1</v>
      </c>
      <c r="I19" s="6">
        <f t="shared" si="1"/>
        <v>28533.995559999999</v>
      </c>
    </row>
    <row r="20" spans="1:9" x14ac:dyDescent="0.2">
      <c r="A20" s="1" t="s">
        <v>212</v>
      </c>
      <c r="B20" s="1">
        <f>COUNTIF('DATA (Israeli contractor)'!$D:$D,A20)</f>
        <v>1</v>
      </c>
      <c r="C20" s="6">
        <f>SUMIF('DATA (Israeli contractor)'!D:D,'FORMULAS (categories)'!$A20,'DATA (Israeli contractor)'!K:K)</f>
        <v>365920.8</v>
      </c>
      <c r="D20" s="1">
        <f>COUNTIF('DATA (Israeli beneficial owner)'!$D:$D,A20)</f>
        <v>0</v>
      </c>
      <c r="E20" s="6">
        <f>SUMIF('DATA (Israeli beneficial owner)'!D:D,'FORMULAS (categories)'!$A20,'DATA (Israeli beneficial owner)'!K:K)</f>
        <v>0</v>
      </c>
      <c r="F20" s="1">
        <f>COUNTIF('DATA (Israeli origin)'!$D:$D,A20)</f>
        <v>0</v>
      </c>
      <c r="G20" s="6">
        <f>SUMIF('DATA (Israeli origin)'!D:D,'FORMULAS (categories)'!$A20,'DATA (Israeli origin)'!K:K)</f>
        <v>0</v>
      </c>
      <c r="H20" s="1">
        <f t="shared" si="0"/>
        <v>1</v>
      </c>
      <c r="I20" s="6">
        <f t="shared" si="1"/>
        <v>365920.8</v>
      </c>
    </row>
    <row r="21" spans="1:9" x14ac:dyDescent="0.2">
      <c r="A21" s="1" t="s">
        <v>213</v>
      </c>
      <c r="B21" s="1">
        <f>COUNTIF('DATA (Israeli contractor)'!$D:$D,A21)</f>
        <v>0</v>
      </c>
      <c r="C21" s="6">
        <f>SUMIF('DATA (Israeli contractor)'!D:D,'FORMULAS (categories)'!$A21,'DATA (Israeli contractor)'!K:K)</f>
        <v>0</v>
      </c>
      <c r="D21" s="1">
        <f>COUNTIF('DATA (Israeli beneficial owner)'!$D:$D,A21)</f>
        <v>2</v>
      </c>
      <c r="E21" s="6">
        <f>SUMIF('DATA (Israeli beneficial owner)'!D:D,'FORMULAS (categories)'!$A21,'DATA (Israeli beneficial owner)'!K:K)</f>
        <v>21511.29</v>
      </c>
      <c r="F21" s="1">
        <f>COUNTIF('DATA (Israeli origin)'!$D:$D,A21)</f>
        <v>0</v>
      </c>
      <c r="G21" s="6">
        <f>SUMIF('DATA (Israeli origin)'!D:D,'FORMULAS (categories)'!$A21,'DATA (Israeli origin)'!K:K)</f>
        <v>0</v>
      </c>
      <c r="H21" s="1">
        <f t="shared" si="0"/>
        <v>2</v>
      </c>
      <c r="I21" s="6">
        <f t="shared" si="1"/>
        <v>21511.29</v>
      </c>
    </row>
    <row r="22" spans="1:9" x14ac:dyDescent="0.2">
      <c r="A22" s="1" t="s">
        <v>214</v>
      </c>
      <c r="B22" s="1">
        <f>COUNTIF('DATA (Israeli contractor)'!$D:$D,A22)</f>
        <v>2</v>
      </c>
      <c r="C22" s="6">
        <f>SUMIF('DATA (Israeli contractor)'!D:D,'FORMULAS (categories)'!$A22,'DATA (Israeli contractor)'!K:K)</f>
        <v>4283136</v>
      </c>
      <c r="D22" s="1">
        <f>COUNTIF('DATA (Israeli beneficial owner)'!$D:$D,A22)</f>
        <v>1</v>
      </c>
      <c r="E22" s="6">
        <f>SUMIF('DATA (Israeli beneficial owner)'!D:D,'FORMULAS (categories)'!$A22,'DATA (Israeli beneficial owner)'!K:K)</f>
        <v>0</v>
      </c>
      <c r="F22" s="1">
        <f>COUNTIF('DATA (Israeli origin)'!$D:$D,A22)</f>
        <v>0</v>
      </c>
      <c r="G22" s="6">
        <f>SUMIF('DATA (Israeli origin)'!D:D,'FORMULAS (categories)'!$A22,'DATA (Israeli origin)'!K:K)</f>
        <v>0</v>
      </c>
      <c r="H22" s="1">
        <f t="shared" si="0"/>
        <v>3</v>
      </c>
      <c r="I22" s="6">
        <f t="shared" si="1"/>
        <v>4283136</v>
      </c>
    </row>
    <row r="23" spans="1:9" x14ac:dyDescent="0.2">
      <c r="A23" s="1" t="s">
        <v>215</v>
      </c>
      <c r="B23" s="1">
        <f>COUNTIF('DATA (Israeli contractor)'!$D:$D,A23)</f>
        <v>1</v>
      </c>
      <c r="C23" s="6">
        <f>SUMIF('DATA (Israeli contractor)'!D:D,'FORMULAS (categories)'!$A23,'DATA (Israeli contractor)'!K:K)</f>
        <v>282714.03179500002</v>
      </c>
      <c r="D23" s="1">
        <f>COUNTIF('DATA (Israeli beneficial owner)'!$D:$D,A23)</f>
        <v>0</v>
      </c>
      <c r="E23" s="6">
        <f>SUMIF('DATA (Israeli beneficial owner)'!D:D,'FORMULAS (categories)'!$A23,'DATA (Israeli beneficial owner)'!K:K)</f>
        <v>0</v>
      </c>
      <c r="F23" s="1">
        <f>COUNTIF('DATA (Israeli origin)'!$D:$D,A23)</f>
        <v>0</v>
      </c>
      <c r="G23" s="6">
        <f>SUMIF('DATA (Israeli origin)'!D:D,'FORMULAS (categories)'!$A23,'DATA (Israeli origin)'!K:K)</f>
        <v>0</v>
      </c>
      <c r="H23" s="1">
        <f t="shared" si="0"/>
        <v>1</v>
      </c>
      <c r="I23" s="6">
        <f t="shared" si="1"/>
        <v>282714.03179500002</v>
      </c>
    </row>
    <row r="24" spans="1:9" x14ac:dyDescent="0.2">
      <c r="A24" s="1" t="s">
        <v>216</v>
      </c>
      <c r="B24" s="1">
        <f>COUNTIF('DATA (Israeli contractor)'!$D:$D,A24)</f>
        <v>1</v>
      </c>
      <c r="C24" s="6">
        <f>SUMIF('DATA (Israeli contractor)'!D:D,'FORMULAS (categories)'!$A24,'DATA (Israeli contractor)'!K:K)</f>
        <v>7888687.0199999996</v>
      </c>
      <c r="D24" s="1">
        <f>COUNTIF('DATA (Israeli beneficial owner)'!$D:$D,A24)</f>
        <v>0</v>
      </c>
      <c r="E24" s="6">
        <f>SUMIF('DATA (Israeli beneficial owner)'!D:D,'FORMULAS (categories)'!$A24,'DATA (Israeli beneficial owner)'!K:K)</f>
        <v>0</v>
      </c>
      <c r="F24" s="1">
        <f>COUNTIF('DATA (Israeli origin)'!$D:$D,A24)</f>
        <v>0</v>
      </c>
      <c r="G24" s="6">
        <f>SUMIF('DATA (Israeli origin)'!D:D,'FORMULAS (categories)'!$A24,'DATA (Israeli origin)'!K:K)</f>
        <v>0</v>
      </c>
      <c r="H24" s="1">
        <f t="shared" si="0"/>
        <v>1</v>
      </c>
      <c r="I24" s="6">
        <f t="shared" si="1"/>
        <v>7888687.0199999996</v>
      </c>
    </row>
    <row r="25" spans="1:9" x14ac:dyDescent="0.2">
      <c r="A25" s="1" t="s">
        <v>217</v>
      </c>
      <c r="B25" s="1">
        <f>COUNTIF('DATA (Israeli contractor)'!$D:$D,A25)</f>
        <v>2</v>
      </c>
      <c r="C25" s="6">
        <f>SUMIF('DATA (Israeli contractor)'!D:D,'FORMULAS (categories)'!$A25,'DATA (Israeli contractor)'!K:K)</f>
        <v>25265435.385758199</v>
      </c>
      <c r="D25" s="1">
        <f>COUNTIF('DATA (Israeli beneficial owner)'!$D:$D,A25)</f>
        <v>0</v>
      </c>
      <c r="E25" s="6">
        <f>SUMIF('DATA (Israeli beneficial owner)'!D:D,'FORMULAS (categories)'!$A25,'DATA (Israeli beneficial owner)'!K:K)</f>
        <v>0</v>
      </c>
      <c r="F25" s="1">
        <f>COUNTIF('DATA (Israeli origin)'!$D:$D,A25)</f>
        <v>0</v>
      </c>
      <c r="G25" s="6">
        <f>SUMIF('DATA (Israeli origin)'!D:D,'FORMULAS (categories)'!$A25,'DATA (Israeli origin)'!K:K)</f>
        <v>0</v>
      </c>
      <c r="H25" s="1">
        <f t="shared" si="0"/>
        <v>2</v>
      </c>
      <c r="I25" s="6">
        <f t="shared" si="1"/>
        <v>25265435.385758199</v>
      </c>
    </row>
    <row r="26" spans="1:9" x14ac:dyDescent="0.2">
      <c r="A26" s="1" t="s">
        <v>218</v>
      </c>
      <c r="B26" s="1">
        <f>COUNTIF('DATA (Israeli contractor)'!$D:$D,A26)</f>
        <v>1</v>
      </c>
      <c r="C26" s="6">
        <f>SUMIF('DATA (Israeli contractor)'!D:D,'FORMULAS (categories)'!$A26,'DATA (Israeli contractor)'!K:K)</f>
        <v>755160</v>
      </c>
      <c r="D26" s="1">
        <f>COUNTIF('DATA (Israeli beneficial owner)'!$D:$D,A26)</f>
        <v>0</v>
      </c>
      <c r="E26" s="6">
        <f>SUMIF('DATA (Israeli beneficial owner)'!D:D,'FORMULAS (categories)'!$A26,'DATA (Israeli beneficial owner)'!K:K)</f>
        <v>0</v>
      </c>
      <c r="F26" s="1">
        <f>COUNTIF('DATA (Israeli origin)'!$D:$D,A26)</f>
        <v>0</v>
      </c>
      <c r="G26" s="6">
        <f>SUMIF('DATA (Israeli origin)'!D:D,'FORMULAS (categories)'!$A26,'DATA (Israeli origin)'!K:K)</f>
        <v>0</v>
      </c>
      <c r="H26" s="1">
        <f t="shared" si="0"/>
        <v>1</v>
      </c>
      <c r="I26" s="6">
        <f t="shared" si="1"/>
        <v>755160</v>
      </c>
    </row>
    <row r="27" spans="1:9" x14ac:dyDescent="0.2">
      <c r="A27" s="1" t="s">
        <v>219</v>
      </c>
      <c r="B27" s="1">
        <f>COUNTIF('DATA (Israeli contractor)'!$D:$D,A27)</f>
        <v>1</v>
      </c>
      <c r="C27" s="6">
        <f>SUMIF('DATA (Israeli contractor)'!D:D,'FORMULAS (categories)'!$A27,'DATA (Israeli contractor)'!K:K)</f>
        <v>250000</v>
      </c>
      <c r="D27" s="1">
        <f>COUNTIF('DATA (Israeli beneficial owner)'!$D:$D,A27)</f>
        <v>0</v>
      </c>
      <c r="E27" s="6">
        <f>SUMIF('DATA (Israeli beneficial owner)'!D:D,'FORMULAS (categories)'!$A27,'DATA (Israeli beneficial owner)'!K:K)</f>
        <v>0</v>
      </c>
      <c r="F27" s="1">
        <f>COUNTIF('DATA (Israeli origin)'!$D:$D,A27)</f>
        <v>0</v>
      </c>
      <c r="G27" s="6">
        <f>SUMIF('DATA (Israeli origin)'!D:D,'FORMULAS (categories)'!$A27,'DATA (Israeli origin)'!K:K)</f>
        <v>0</v>
      </c>
      <c r="H27" s="1">
        <f t="shared" si="0"/>
        <v>1</v>
      </c>
      <c r="I27" s="6">
        <f t="shared" si="1"/>
        <v>250000</v>
      </c>
    </row>
    <row r="28" spans="1:9" x14ac:dyDescent="0.2">
      <c r="A28" s="1" t="s">
        <v>220</v>
      </c>
      <c r="B28" s="1">
        <f>COUNTIF('DATA (Israeli contractor)'!$D:$D,A28)</f>
        <v>0</v>
      </c>
      <c r="C28" s="6">
        <f>SUMIF('DATA (Israeli contractor)'!D:D,'FORMULAS (categories)'!$A28,'DATA (Israeli contractor)'!K:K)</f>
        <v>0</v>
      </c>
      <c r="D28" s="1">
        <f>COUNTIF('DATA (Israeli beneficial owner)'!$D:$D,A28)</f>
        <v>2</v>
      </c>
      <c r="E28" s="6">
        <f>SUMIF('DATA (Israeli beneficial owner)'!D:D,'FORMULAS (categories)'!$A28,'DATA (Israeli beneficial owner)'!K:K)</f>
        <v>914484.79999999993</v>
      </c>
      <c r="F28" s="1">
        <f>COUNTIF('DATA (Israeli origin)'!$D:$D,A28)</f>
        <v>0</v>
      </c>
      <c r="G28" s="6">
        <f>SUMIF('DATA (Israeli origin)'!D:D,'FORMULAS (categories)'!$A28,'DATA (Israeli origin)'!K:K)</f>
        <v>0</v>
      </c>
      <c r="H28" s="1">
        <f t="shared" si="0"/>
        <v>2</v>
      </c>
      <c r="I28" s="6">
        <f t="shared" si="1"/>
        <v>914484.79999999993</v>
      </c>
    </row>
    <row r="29" spans="1:9" x14ac:dyDescent="0.2">
      <c r="A29" s="1" t="s">
        <v>221</v>
      </c>
      <c r="B29" s="1">
        <f>COUNTIF('DATA (Israeli contractor)'!$D:$D,A29)</f>
        <v>4</v>
      </c>
      <c r="C29" s="6">
        <f>SUMIF('DATA (Israeli contractor)'!D:D,'FORMULAS (categories)'!$A29,'DATA (Israeli contractor)'!K:K)</f>
        <v>4085515</v>
      </c>
      <c r="D29" s="1">
        <f>COUNTIF('DATA (Israeli beneficial owner)'!$D:$D,A29)</f>
        <v>0</v>
      </c>
      <c r="E29" s="6">
        <f>SUMIF('DATA (Israeli beneficial owner)'!D:D,'FORMULAS (categories)'!$A29,'DATA (Israeli beneficial owner)'!K:K)</f>
        <v>0</v>
      </c>
      <c r="F29" s="1">
        <f>COUNTIF('DATA (Israeli origin)'!$D:$D,A29)</f>
        <v>0</v>
      </c>
      <c r="G29" s="6">
        <f>SUMIF('DATA (Israeli origin)'!D:D,'FORMULAS (categories)'!$A29,'DATA (Israeli origin)'!K:K)</f>
        <v>0</v>
      </c>
      <c r="H29" s="1">
        <f t="shared" si="0"/>
        <v>4</v>
      </c>
      <c r="I29" s="6">
        <f t="shared" si="1"/>
        <v>4085515</v>
      </c>
    </row>
    <row r="30" spans="1:9" x14ac:dyDescent="0.2">
      <c r="A30" s="21" t="s">
        <v>222</v>
      </c>
      <c r="B30" s="1">
        <f>COUNTIF('DATA (Israeli contractor)'!$D:$D,A30)</f>
        <v>1</v>
      </c>
      <c r="C30" s="6">
        <f>SUMIF('DATA (Israeli contractor)'!D:D,'FORMULAS (categories)'!$A30,'DATA (Israeli contractor)'!K:K)</f>
        <v>3679546.4029999999</v>
      </c>
      <c r="D30" s="1">
        <f>COUNTIF('DATA (Israeli beneficial owner)'!$D:$D,A30)</f>
        <v>0</v>
      </c>
      <c r="E30" s="6">
        <f>SUMIF('DATA (Israeli beneficial owner)'!D:D,'FORMULAS (categories)'!$A30,'DATA (Israeli beneficial owner)'!K:K)</f>
        <v>0</v>
      </c>
      <c r="F30" s="1">
        <f>COUNTIF('DATA (Israeli origin)'!$D:$D,A30)</f>
        <v>0</v>
      </c>
      <c r="G30" s="6">
        <f>SUMIF('DATA (Israeli origin)'!D:D,'FORMULAS (categories)'!$A30,'DATA (Israeli origin)'!K:K)</f>
        <v>0</v>
      </c>
      <c r="H30" s="1">
        <f t="shared" si="0"/>
        <v>1</v>
      </c>
      <c r="I30" s="6">
        <f t="shared" si="1"/>
        <v>3679546.4029999999</v>
      </c>
    </row>
    <row r="31" spans="1:9" x14ac:dyDescent="0.2">
      <c r="A31" s="1" t="s">
        <v>223</v>
      </c>
      <c r="B31" s="1">
        <f>COUNTIF('DATA (Israeli contractor)'!$D:$D,A31)</f>
        <v>0</v>
      </c>
      <c r="C31" s="6">
        <f>SUMIF('DATA (Israeli contractor)'!D:D,'FORMULAS (categories)'!$A31,'DATA (Israeli contractor)'!K:K)</f>
        <v>0</v>
      </c>
      <c r="D31" s="1">
        <f>COUNTIF('DATA (Israeli beneficial owner)'!$D:$D,A31)</f>
        <v>1</v>
      </c>
      <c r="E31" s="6">
        <f>SUMIF('DATA (Israeli beneficial owner)'!D:D,'FORMULAS (categories)'!$A31,'DATA (Israeli beneficial owner)'!K:K)</f>
        <v>306410.76325999998</v>
      </c>
      <c r="F31" s="1">
        <f>COUNTIF('DATA (Israeli origin)'!$D:$D,A31)</f>
        <v>0</v>
      </c>
      <c r="G31" s="6">
        <f>SUMIF('DATA (Israeli origin)'!D:D,'FORMULAS (categories)'!$A31,'DATA (Israeli origin)'!K:K)</f>
        <v>0</v>
      </c>
      <c r="H31" s="1">
        <f t="shared" si="0"/>
        <v>1</v>
      </c>
      <c r="I31" s="6">
        <f t="shared" si="1"/>
        <v>306410.76325999998</v>
      </c>
    </row>
    <row r="32" spans="1:9" x14ac:dyDescent="0.2">
      <c r="A32" s="1" t="s">
        <v>224</v>
      </c>
      <c r="B32" s="1">
        <f>COUNTIF('DATA (Israeli contractor)'!$D:$D,A32)</f>
        <v>1</v>
      </c>
      <c r="C32" s="6">
        <f>SUMIF('DATA (Israeli contractor)'!D:D,'FORMULAS (categories)'!$A32,'DATA (Israeli contractor)'!K:K)</f>
        <v>239932</v>
      </c>
      <c r="D32" s="1">
        <f>COUNTIF('DATA (Israeli beneficial owner)'!$D:$D,A32)</f>
        <v>0</v>
      </c>
      <c r="E32" s="6">
        <f>SUMIF('DATA (Israeli beneficial owner)'!D:D,'FORMULAS (categories)'!$A32,'DATA (Israeli beneficial owner)'!K:K)</f>
        <v>0</v>
      </c>
      <c r="F32" s="1">
        <f>COUNTIF('DATA (Israeli origin)'!$D:$D,A32)</f>
        <v>0</v>
      </c>
      <c r="G32" s="6">
        <f>SUMIF('DATA (Israeli origin)'!D:D,'FORMULAS (categories)'!$A32,'DATA (Israeli origin)'!K:K)</f>
        <v>0</v>
      </c>
      <c r="H32" s="1">
        <f t="shared" si="0"/>
        <v>1</v>
      </c>
      <c r="I32" s="6">
        <f t="shared" si="1"/>
        <v>239932</v>
      </c>
    </row>
    <row r="33" spans="1:9" x14ac:dyDescent="0.2">
      <c r="A33" s="1" t="s">
        <v>225</v>
      </c>
      <c r="B33" s="1">
        <f>COUNTIF('DATA (Israeli contractor)'!$D:$D,A33)</f>
        <v>1</v>
      </c>
      <c r="C33" s="6">
        <f>SUMIF('DATA (Israeli contractor)'!D:D,'FORMULAS (categories)'!$A33,'DATA (Israeli contractor)'!K:K)</f>
        <v>84990</v>
      </c>
      <c r="D33" s="1">
        <f>COUNTIF('DATA (Israeli beneficial owner)'!$D:$D,A33)</f>
        <v>0</v>
      </c>
      <c r="E33" s="6">
        <f>SUMIF('DATA (Israeli beneficial owner)'!D:D,'FORMULAS (categories)'!$A33,'DATA (Israeli beneficial owner)'!K:K)</f>
        <v>0</v>
      </c>
      <c r="F33" s="1">
        <f>COUNTIF('DATA (Israeli origin)'!$D:$D,A33)</f>
        <v>0</v>
      </c>
      <c r="G33" s="6">
        <f>SUMIF('DATA (Israeli origin)'!D:D,'FORMULAS (categories)'!$A33,'DATA (Israeli origin)'!K:K)</f>
        <v>0</v>
      </c>
      <c r="H33" s="1">
        <f t="shared" si="0"/>
        <v>1</v>
      </c>
      <c r="I33" s="6">
        <f t="shared" si="1"/>
        <v>84990</v>
      </c>
    </row>
    <row r="34" spans="1:9" x14ac:dyDescent="0.2">
      <c r="A34" s="1" t="s">
        <v>226</v>
      </c>
      <c r="B34" s="1">
        <f>COUNTIF('DATA (Israeli contractor)'!$D:$D,A34)</f>
        <v>0</v>
      </c>
      <c r="C34" s="6">
        <f>SUMIF('DATA (Israeli contractor)'!D:D,'FORMULAS (categories)'!$A34,'DATA (Israeli contractor)'!K:K)</f>
        <v>0</v>
      </c>
      <c r="D34" s="1">
        <f>COUNTIF('DATA (Israeli beneficial owner)'!$D:$D,A34)</f>
        <v>1</v>
      </c>
      <c r="E34" s="6">
        <f>SUMIF('DATA (Israeli beneficial owner)'!D:D,'FORMULAS (categories)'!$A34,'DATA (Israeli beneficial owner)'!K:K)</f>
        <v>33552.26</v>
      </c>
      <c r="F34" s="1">
        <f>COUNTIF('DATA (Israeli origin)'!$D:$D,A34)</f>
        <v>0</v>
      </c>
      <c r="G34" s="6">
        <f>SUMIF('DATA (Israeli origin)'!D:D,'FORMULAS (categories)'!$A34,'DATA (Israeli origin)'!K:K)</f>
        <v>0</v>
      </c>
      <c r="H34" s="1">
        <f t="shared" si="0"/>
        <v>1</v>
      </c>
      <c r="I34" s="6">
        <f t="shared" si="1"/>
        <v>33552.26</v>
      </c>
    </row>
    <row r="35" spans="1:9" x14ac:dyDescent="0.2">
      <c r="A35" s="1" t="s">
        <v>227</v>
      </c>
      <c r="B35" s="1">
        <f>COUNTIF('DATA (Israeli contractor)'!$D:$D,A35)</f>
        <v>1</v>
      </c>
      <c r="C35" s="6">
        <f>SUMIF('DATA (Israeli contractor)'!D:D,'FORMULAS (categories)'!$A35,'DATA (Israeli contractor)'!K:K)</f>
        <v>0</v>
      </c>
      <c r="D35" s="1">
        <f>COUNTIF('DATA (Israeli beneficial owner)'!$D:$D,A35)</f>
        <v>0</v>
      </c>
      <c r="E35" s="6">
        <f>SUMIF('DATA (Israeli beneficial owner)'!D:D,'FORMULAS (categories)'!$A35,'DATA (Israeli beneficial owner)'!K:K)</f>
        <v>0</v>
      </c>
      <c r="F35" s="1">
        <f>COUNTIF('DATA (Israeli origin)'!$D:$D,A35)</f>
        <v>0</v>
      </c>
      <c r="G35" s="6">
        <f>SUMIF('DATA (Israeli origin)'!D:D,'FORMULAS (categories)'!$A35,'DATA (Israeli origin)'!K:K)</f>
        <v>0</v>
      </c>
      <c r="H35" s="1">
        <f t="shared" si="0"/>
        <v>1</v>
      </c>
      <c r="I35" s="6">
        <f t="shared" si="1"/>
        <v>0</v>
      </c>
    </row>
    <row r="36" spans="1:9" x14ac:dyDescent="0.2">
      <c r="A36" s="1" t="s">
        <v>228</v>
      </c>
      <c r="B36" s="1">
        <f>COUNTIF('DATA (Israeli contractor)'!$D:$D,A36)</f>
        <v>1</v>
      </c>
      <c r="C36" s="6">
        <f>SUMIF('DATA (Israeli contractor)'!D:D,'FORMULAS (categories)'!$A36,'DATA (Israeli contractor)'!K:K)</f>
        <v>0.86477999999999999</v>
      </c>
      <c r="D36" s="1">
        <f>COUNTIF('DATA (Israeli beneficial owner)'!$D:$D,A36)</f>
        <v>0</v>
      </c>
      <c r="E36" s="6">
        <f>SUMIF('DATA (Israeli beneficial owner)'!D:D,'FORMULAS (categories)'!$A36,'DATA (Israeli beneficial owner)'!K:K)</f>
        <v>0</v>
      </c>
      <c r="F36" s="1">
        <f>COUNTIF('DATA (Israeli origin)'!$D:$D,A36)</f>
        <v>0</v>
      </c>
      <c r="G36" s="6">
        <f>SUMIF('DATA (Israeli origin)'!D:D,'FORMULAS (categories)'!$A36,'DATA (Israeli origin)'!K:K)</f>
        <v>0</v>
      </c>
      <c r="H36" s="1">
        <f t="shared" si="0"/>
        <v>1</v>
      </c>
      <c r="I36" s="6">
        <f t="shared" si="1"/>
        <v>0.86477999999999999</v>
      </c>
    </row>
    <row r="37" spans="1:9" x14ac:dyDescent="0.2">
      <c r="A37" s="1" t="s">
        <v>63</v>
      </c>
      <c r="B37" s="1">
        <f>COUNTIF('DATA (Israeli contractor)'!$D:$D,A37)</f>
        <v>1</v>
      </c>
      <c r="C37" s="6">
        <f>SUMIF('DATA (Israeli contractor)'!D:D,'FORMULAS (categories)'!$A37,'DATA (Israeli contractor)'!K:K)</f>
        <v>207100000</v>
      </c>
      <c r="D37" s="1">
        <f>COUNTIF('DATA (Israeli beneficial owner)'!$D:$D,A37)</f>
        <v>0</v>
      </c>
      <c r="E37" s="6">
        <f>SUMIF('DATA (Israeli beneficial owner)'!D:D,'FORMULAS (categories)'!$A37,'DATA (Israeli beneficial owner)'!K:K)</f>
        <v>0</v>
      </c>
      <c r="F37" s="1">
        <f>COUNTIF('DATA (Israeli origin)'!$D:$D,A37)</f>
        <v>0</v>
      </c>
      <c r="G37" s="6">
        <f>SUMIF('DATA (Israeli origin)'!D:D,'FORMULAS (categories)'!$A37,'DATA (Israeli origin)'!K:K)</f>
        <v>0</v>
      </c>
      <c r="H37" s="1">
        <f t="shared" si="0"/>
        <v>1</v>
      </c>
      <c r="I37" s="6">
        <f t="shared" si="1"/>
        <v>207100000</v>
      </c>
    </row>
    <row r="38" spans="1:9" x14ac:dyDescent="0.2">
      <c r="A38" s="1" t="s">
        <v>229</v>
      </c>
      <c r="B38" s="1">
        <f>COUNTIF('DATA (Israeli contractor)'!$D:$D,A38)</f>
        <v>1</v>
      </c>
      <c r="C38" s="6">
        <f>SUMIF('DATA (Israeli contractor)'!D:D,'FORMULAS (categories)'!$A38,'DATA (Israeli contractor)'!K:K)</f>
        <v>54007249.920000002</v>
      </c>
      <c r="D38" s="1">
        <f>COUNTIF('DATA (Israeli beneficial owner)'!$D:$D,A38)</f>
        <v>0</v>
      </c>
      <c r="E38" s="6">
        <f>SUMIF('DATA (Israeli beneficial owner)'!D:D,'FORMULAS (categories)'!$A38,'DATA (Israeli beneficial owner)'!K:K)</f>
        <v>0</v>
      </c>
      <c r="F38" s="1">
        <f>COUNTIF('DATA (Israeli origin)'!$D:$D,A38)</f>
        <v>0</v>
      </c>
      <c r="G38" s="6">
        <f>SUMIF('DATA (Israeli origin)'!D:D,'FORMULAS (categories)'!$A38,'DATA (Israeli origin)'!K:K)</f>
        <v>0</v>
      </c>
      <c r="H38" s="1">
        <f t="shared" si="0"/>
        <v>1</v>
      </c>
      <c r="I38" s="6">
        <f t="shared" si="1"/>
        <v>54007249.920000002</v>
      </c>
    </row>
    <row r="39" spans="1:9" x14ac:dyDescent="0.2">
      <c r="A39" s="1" t="s">
        <v>230</v>
      </c>
      <c r="B39" s="1">
        <f>COUNTIF('DATA (Israeli contractor)'!$D:$D,A39)</f>
        <v>1</v>
      </c>
      <c r="C39" s="6">
        <f>SUMIF('DATA (Israeli contractor)'!D:D,'FORMULAS (categories)'!$A39,'DATA (Israeli contractor)'!K:K)</f>
        <v>1094509.98</v>
      </c>
      <c r="D39" s="1">
        <f>COUNTIF('DATA (Israeli beneficial owner)'!$D:$D,A39)</f>
        <v>0</v>
      </c>
      <c r="E39" s="6">
        <f>SUMIF('DATA (Israeli beneficial owner)'!D:D,'FORMULAS (categories)'!$A39,'DATA (Israeli beneficial owner)'!K:K)</f>
        <v>0</v>
      </c>
      <c r="F39" s="1">
        <f>COUNTIF('DATA (Israeli origin)'!$D:$D,A39)</f>
        <v>0</v>
      </c>
      <c r="G39" s="6">
        <f>SUMIF('DATA (Israeli origin)'!D:D,'FORMULAS (categories)'!$A39,'DATA (Israeli origin)'!K:K)</f>
        <v>0</v>
      </c>
      <c r="H39" s="1">
        <f t="shared" si="0"/>
        <v>1</v>
      </c>
      <c r="I39" s="6">
        <f t="shared" si="1"/>
        <v>1094509.98</v>
      </c>
    </row>
    <row r="40" spans="1:9" x14ac:dyDescent="0.2">
      <c r="A40" s="1" t="s">
        <v>231</v>
      </c>
      <c r="B40" s="1">
        <f>COUNTIF('DATA (Israeli contractor)'!$D:$D,A40)</f>
        <v>1</v>
      </c>
      <c r="C40" s="6">
        <f>SUMIF('DATA (Israeli contractor)'!D:D,'FORMULAS (categories)'!$A40,'DATA (Israeli contractor)'!K:K)</f>
        <v>2711880</v>
      </c>
      <c r="D40" s="1">
        <f>COUNTIF('DATA (Israeli beneficial owner)'!$D:$D,A40)</f>
        <v>0</v>
      </c>
      <c r="E40" s="6">
        <f>SUMIF('DATA (Israeli beneficial owner)'!D:D,'FORMULAS (categories)'!$A40,'DATA (Israeli beneficial owner)'!K:K)</f>
        <v>0</v>
      </c>
      <c r="F40" s="1">
        <f>COUNTIF('DATA (Israeli origin)'!$D:$D,A40)</f>
        <v>0</v>
      </c>
      <c r="G40" s="6">
        <f>SUMIF('DATA (Israeli origin)'!D:D,'FORMULAS (categories)'!$A40,'DATA (Israeli origin)'!K:K)</f>
        <v>0</v>
      </c>
      <c r="H40" s="1">
        <f t="shared" si="0"/>
        <v>1</v>
      </c>
      <c r="I40" s="6">
        <f t="shared" si="1"/>
        <v>2711880</v>
      </c>
    </row>
    <row r="41" spans="1:9" x14ac:dyDescent="0.2">
      <c r="A41" s="1" t="s">
        <v>67</v>
      </c>
      <c r="B41" s="1">
        <f>COUNTIF('DATA (Israeli contractor)'!$D:$D,A41)</f>
        <v>2</v>
      </c>
      <c r="C41" s="6">
        <f>SUMIF('DATA (Israeli contractor)'!D:D,'FORMULAS (categories)'!$A41,'DATA (Israeli contractor)'!K:K)</f>
        <v>135692333</v>
      </c>
      <c r="D41" s="1">
        <f>COUNTIF('DATA (Israeli beneficial owner)'!$D:$D,A41)</f>
        <v>0</v>
      </c>
      <c r="E41" s="6">
        <f>SUMIF('DATA (Israeli beneficial owner)'!D:D,'FORMULAS (categories)'!$A41,'DATA (Israeli beneficial owner)'!K:K)</f>
        <v>0</v>
      </c>
      <c r="F41" s="1">
        <f>COUNTIF('DATA (Israeli origin)'!$D:$D,A41)</f>
        <v>0</v>
      </c>
      <c r="G41" s="6">
        <f>SUMIF('DATA (Israeli origin)'!D:D,'FORMULAS (categories)'!$A41,'DATA (Israeli origin)'!K:K)</f>
        <v>0</v>
      </c>
      <c r="H41" s="1">
        <f t="shared" si="0"/>
        <v>2</v>
      </c>
      <c r="I41" s="6">
        <f t="shared" si="1"/>
        <v>135692333</v>
      </c>
    </row>
    <row r="42" spans="1:9" x14ac:dyDescent="0.2">
      <c r="A42" s="1" t="s">
        <v>232</v>
      </c>
      <c r="B42" s="1">
        <f>COUNTIF('DATA (Israeli contractor)'!$D:$D,A42)</f>
        <v>1</v>
      </c>
      <c r="C42" s="6">
        <f>SUMIF('DATA (Israeli contractor)'!D:D,'FORMULAS (categories)'!$A42,'DATA (Israeli contractor)'!K:K)</f>
        <v>53460737.898699999</v>
      </c>
      <c r="D42" s="1">
        <f>COUNTIF('DATA (Israeli beneficial owner)'!$D:$D,A42)</f>
        <v>0</v>
      </c>
      <c r="E42" s="6">
        <f>SUMIF('DATA (Israeli beneficial owner)'!D:D,'FORMULAS (categories)'!$A42,'DATA (Israeli beneficial owner)'!K:K)</f>
        <v>0</v>
      </c>
      <c r="F42" s="1">
        <f>COUNTIF('DATA (Israeli origin)'!$D:$D,A42)</f>
        <v>0</v>
      </c>
      <c r="G42" s="6">
        <f>SUMIF('DATA (Israeli origin)'!D:D,'FORMULAS (categories)'!$A42,'DATA (Israeli origin)'!K:K)</f>
        <v>0</v>
      </c>
      <c r="H42" s="1">
        <f t="shared" si="0"/>
        <v>1</v>
      </c>
      <c r="I42" s="6">
        <f t="shared" si="1"/>
        <v>53460737.898699999</v>
      </c>
    </row>
    <row r="43" spans="1:9" x14ac:dyDescent="0.2">
      <c r="A43" s="1" t="s">
        <v>233</v>
      </c>
      <c r="B43" s="1">
        <f>COUNTIF('DATA (Israeli contractor)'!$D:$D,A43)</f>
        <v>0</v>
      </c>
      <c r="C43" s="6">
        <f>SUMIF('DATA (Israeli contractor)'!D:D,'FORMULAS (categories)'!$A43,'DATA (Israeli contractor)'!K:K)</f>
        <v>0</v>
      </c>
      <c r="D43" s="1">
        <f>COUNTIF('DATA (Israeli beneficial owner)'!$D:$D,A43)</f>
        <v>1</v>
      </c>
      <c r="E43" s="6">
        <f>SUMIF('DATA (Israeli beneficial owner)'!D:D,'FORMULAS (categories)'!$A43,'DATA (Israeli beneficial owner)'!K:K)</f>
        <v>116346.58</v>
      </c>
      <c r="F43" s="1">
        <f>COUNTIF('DATA (Israeli origin)'!$D:$D,A43)</f>
        <v>0</v>
      </c>
      <c r="G43" s="6">
        <f>SUMIF('DATA (Israeli origin)'!D:D,'FORMULAS (categories)'!$A43,'DATA (Israeli origin)'!K:K)</f>
        <v>0</v>
      </c>
      <c r="H43" s="1">
        <f t="shared" si="0"/>
        <v>1</v>
      </c>
      <c r="I43" s="6">
        <f t="shared" si="1"/>
        <v>116346.58</v>
      </c>
    </row>
    <row r="44" spans="1:9" x14ac:dyDescent="0.2">
      <c r="A44" s="1" t="s">
        <v>234</v>
      </c>
      <c r="B44" s="1">
        <f>COUNTIF('DATA (Israeli contractor)'!$D:$D,A44)</f>
        <v>0</v>
      </c>
      <c r="C44" s="6">
        <f>SUMIF('DATA (Israeli contractor)'!D:D,'FORMULAS (categories)'!$A44,'DATA (Israeli contractor)'!K:K)</f>
        <v>0</v>
      </c>
      <c r="D44" s="1">
        <f>COUNTIF('DATA (Israeli beneficial owner)'!$D:$D,A44)</f>
        <v>1</v>
      </c>
      <c r="E44" s="6">
        <f>SUMIF('DATA (Israeli beneficial owner)'!D:D,'FORMULAS (categories)'!$A44,'DATA (Israeli beneficial owner)'!K:K)</f>
        <v>182400</v>
      </c>
      <c r="F44" s="1">
        <f>COUNTIF('DATA (Israeli origin)'!$D:$D,A44)</f>
        <v>0</v>
      </c>
      <c r="G44" s="6">
        <f>SUMIF('DATA (Israeli origin)'!D:D,'FORMULAS (categories)'!$A44,'DATA (Israeli origin)'!K:K)</f>
        <v>0</v>
      </c>
      <c r="H44" s="1">
        <f t="shared" si="0"/>
        <v>1</v>
      </c>
      <c r="I44" s="6">
        <f t="shared" si="1"/>
        <v>182400</v>
      </c>
    </row>
    <row r="45" spans="1:9" x14ac:dyDescent="0.2">
      <c r="A45" s="1" t="s">
        <v>235</v>
      </c>
      <c r="B45" s="1">
        <f>COUNTIF('DATA (Israeli contractor)'!$D:$D,A45)</f>
        <v>0</v>
      </c>
      <c r="C45" s="6">
        <f>SUMIF('DATA (Israeli contractor)'!D:D,'FORMULAS (categories)'!$A45,'DATA (Israeli contractor)'!K:K)</f>
        <v>0</v>
      </c>
      <c r="D45" s="1">
        <f>COUNTIF('DATA (Israeli beneficial owner)'!$D:$D,A45)</f>
        <v>1</v>
      </c>
      <c r="E45" s="6">
        <f>SUMIF('DATA (Israeli beneficial owner)'!D:D,'FORMULAS (categories)'!$A45,'DATA (Israeli beneficial owner)'!K:K)</f>
        <v>1838559.4</v>
      </c>
      <c r="F45" s="1">
        <f>COUNTIF('DATA (Israeli origin)'!$D:$D,A45)</f>
        <v>0</v>
      </c>
      <c r="G45" s="6">
        <f>SUMIF('DATA (Israeli origin)'!D:D,'FORMULAS (categories)'!$A45,'DATA (Israeli origin)'!K:K)</f>
        <v>0</v>
      </c>
      <c r="H45" s="1">
        <f t="shared" si="0"/>
        <v>1</v>
      </c>
      <c r="I45" s="6">
        <f t="shared" si="1"/>
        <v>1838559.4</v>
      </c>
    </row>
    <row r="46" spans="1:9" x14ac:dyDescent="0.2">
      <c r="A46" s="1" t="s">
        <v>236</v>
      </c>
      <c r="B46" s="1">
        <f>COUNTIF('DATA (Israeli contractor)'!$D:$D,A46)</f>
        <v>1</v>
      </c>
      <c r="C46" s="6">
        <f>SUMIF('DATA (Israeli contractor)'!D:D,'FORMULAS (categories)'!$A46,'DATA (Israeli contractor)'!K:K)</f>
        <v>558772</v>
      </c>
      <c r="D46" s="1">
        <f>COUNTIF('DATA (Israeli beneficial owner)'!$D:$D,A46)</f>
        <v>0</v>
      </c>
      <c r="E46" s="6">
        <f>SUMIF('DATA (Israeli beneficial owner)'!D:D,'FORMULAS (categories)'!$A46,'DATA (Israeli beneficial owner)'!K:K)</f>
        <v>0</v>
      </c>
      <c r="F46" s="1">
        <f>COUNTIF('DATA (Israeli origin)'!$D:$D,A46)</f>
        <v>0</v>
      </c>
      <c r="G46" s="6">
        <f>SUMIF('DATA (Israeli origin)'!D:D,'FORMULAS (categories)'!$A46,'DATA (Israeli origin)'!K:K)</f>
        <v>0</v>
      </c>
      <c r="H46" s="1">
        <f t="shared" si="0"/>
        <v>1</v>
      </c>
      <c r="I46" s="6">
        <f t="shared" si="1"/>
        <v>558772</v>
      </c>
    </row>
    <row r="47" spans="1:9" x14ac:dyDescent="0.2">
      <c r="A47" s="1" t="s">
        <v>237</v>
      </c>
      <c r="B47" s="1">
        <f>COUNTIF('DATA (Israeli contractor)'!$D:$D,A47)</f>
        <v>1</v>
      </c>
      <c r="C47" s="6">
        <f>SUMIF('DATA (Israeli contractor)'!D:D,'FORMULAS (categories)'!$A47,'DATA (Israeli contractor)'!K:K)</f>
        <v>314600</v>
      </c>
      <c r="D47" s="1">
        <f>COUNTIF('DATA (Israeli beneficial owner)'!$D:$D,A47)</f>
        <v>0</v>
      </c>
      <c r="E47" s="6">
        <f>SUMIF('DATA (Israeli beneficial owner)'!D:D,'FORMULAS (categories)'!$A47,'DATA (Israeli beneficial owner)'!K:K)</f>
        <v>0</v>
      </c>
      <c r="F47" s="1">
        <f>COUNTIF('DATA (Israeli origin)'!$D:$D,A47)</f>
        <v>0</v>
      </c>
      <c r="G47" s="6">
        <f>SUMIF('DATA (Israeli origin)'!D:D,'FORMULAS (categories)'!$A47,'DATA (Israeli origin)'!K:K)</f>
        <v>0</v>
      </c>
      <c r="H47" s="1">
        <f t="shared" si="0"/>
        <v>1</v>
      </c>
      <c r="I47" s="6">
        <f t="shared" si="1"/>
        <v>314600</v>
      </c>
    </row>
    <row r="48" spans="1:9" x14ac:dyDescent="0.2">
      <c r="A48" s="1" t="s">
        <v>238</v>
      </c>
      <c r="B48" s="1">
        <f>COUNTIF('DATA (Israeli contractor)'!$D:$D,A48)</f>
        <v>0</v>
      </c>
      <c r="C48" s="6">
        <f>SUMIF('DATA (Israeli contractor)'!D:D,'FORMULAS (categories)'!$A48,'DATA (Israeli contractor)'!K:K)</f>
        <v>0</v>
      </c>
      <c r="D48" s="1">
        <f>COUNTIF('DATA (Israeli beneficial owner)'!$D:$D,A48)</f>
        <v>1</v>
      </c>
      <c r="E48" s="6">
        <f>SUMIF('DATA (Israeli beneficial owner)'!D:D,'FORMULAS (categories)'!$A48,'DATA (Israeli beneficial owner)'!K:K)</f>
        <v>18340000</v>
      </c>
      <c r="F48" s="1">
        <f>COUNTIF('DATA (Israeli origin)'!$D:$D,A48)</f>
        <v>0</v>
      </c>
      <c r="G48" s="6">
        <f>SUMIF('DATA (Israeli origin)'!D:D,'FORMULAS (categories)'!$A48,'DATA (Israeli origin)'!K:K)</f>
        <v>0</v>
      </c>
      <c r="H48" s="1">
        <f t="shared" si="0"/>
        <v>1</v>
      </c>
      <c r="I48" s="6">
        <f t="shared" si="1"/>
        <v>18340000</v>
      </c>
    </row>
    <row r="49" spans="1:9" x14ac:dyDescent="0.2">
      <c r="A49" s="1" t="s">
        <v>239</v>
      </c>
      <c r="B49" s="1">
        <f>COUNTIF('DATA (Israeli contractor)'!$D:$D,A49)</f>
        <v>0</v>
      </c>
      <c r="C49" s="6">
        <f>SUMIF('DATA (Israeli contractor)'!D:D,'FORMULAS (categories)'!$A49,'DATA (Israeli contractor)'!K:K)</f>
        <v>0</v>
      </c>
      <c r="D49" s="1">
        <f>COUNTIF('DATA (Israeli beneficial owner)'!$D:$D,A49)</f>
        <v>1</v>
      </c>
      <c r="E49" s="6">
        <f>SUMIF('DATA (Israeli beneficial owner)'!D:D,'FORMULAS (categories)'!$A49,'DATA (Israeli beneficial owner)'!K:K)</f>
        <v>0</v>
      </c>
      <c r="F49" s="1">
        <f>COUNTIF('DATA (Israeli origin)'!$D:$D,A49)</f>
        <v>0</v>
      </c>
      <c r="G49" s="6">
        <f>SUMIF('DATA (Israeli origin)'!D:D,'FORMULAS (categories)'!$A49,'DATA (Israeli origin)'!K:K)</f>
        <v>0</v>
      </c>
      <c r="H49" s="1">
        <f t="shared" si="0"/>
        <v>1</v>
      </c>
      <c r="I49" s="6">
        <f t="shared" si="1"/>
        <v>0</v>
      </c>
    </row>
    <row r="50" spans="1:9" x14ac:dyDescent="0.2">
      <c r="A50" s="1" t="s">
        <v>71</v>
      </c>
      <c r="B50" s="1">
        <f>COUNTIF('DATA (Israeli contractor)'!$D:$D,A50)</f>
        <v>1</v>
      </c>
      <c r="C50" s="6">
        <f>SUMIF('DATA (Israeli contractor)'!D:D,'FORMULAS (categories)'!$A50,'DATA (Israeli contractor)'!K:K)</f>
        <v>90000000</v>
      </c>
      <c r="D50" s="1">
        <f>COUNTIF('DATA (Israeli beneficial owner)'!$D:$D,A50)</f>
        <v>0</v>
      </c>
      <c r="E50" s="6">
        <f>SUMIF('DATA (Israeli beneficial owner)'!D:D,'FORMULAS (categories)'!$A50,'DATA (Israeli beneficial owner)'!K:K)</f>
        <v>0</v>
      </c>
      <c r="F50" s="1">
        <f>COUNTIF('DATA (Israeli origin)'!$D:$D,A50)</f>
        <v>0</v>
      </c>
      <c r="G50" s="6">
        <f>SUMIF('DATA (Israeli origin)'!D:D,'FORMULAS (categories)'!$A50,'DATA (Israeli origin)'!K:K)</f>
        <v>0</v>
      </c>
      <c r="H50" s="1">
        <f t="shared" si="0"/>
        <v>1</v>
      </c>
      <c r="I50" s="6">
        <f t="shared" si="1"/>
        <v>90000000</v>
      </c>
    </row>
    <row r="51" spans="1:9" x14ac:dyDescent="0.2">
      <c r="A51" s="1" t="s">
        <v>240</v>
      </c>
      <c r="B51" s="1">
        <f>COUNTIF('DATA (Israeli contractor)'!$D:$D,A51)</f>
        <v>2</v>
      </c>
      <c r="C51" s="6">
        <f>SUMIF('DATA (Israeli contractor)'!D:D,'FORMULAS (categories)'!$A51,'DATA (Israeli contractor)'!K:K)</f>
        <v>120528.00000000001</v>
      </c>
      <c r="D51" s="1">
        <f>COUNTIF('DATA (Israeli beneficial owner)'!$D:$D,A51)</f>
        <v>0</v>
      </c>
      <c r="E51" s="6">
        <f>SUMIF('DATA (Israeli beneficial owner)'!D:D,'FORMULAS (categories)'!$A51,'DATA (Israeli beneficial owner)'!K:K)</f>
        <v>0</v>
      </c>
      <c r="F51" s="1">
        <f>COUNTIF('DATA (Israeli origin)'!$D:$D,A51)</f>
        <v>0</v>
      </c>
      <c r="G51" s="6">
        <f>SUMIF('DATA (Israeli origin)'!D:D,'FORMULAS (categories)'!$A51,'DATA (Israeli origin)'!K:K)</f>
        <v>0</v>
      </c>
      <c r="H51" s="1">
        <f t="shared" si="0"/>
        <v>2</v>
      </c>
      <c r="I51" s="6">
        <f t="shared" si="1"/>
        <v>120528.00000000001</v>
      </c>
    </row>
    <row r="52" spans="1:9" x14ac:dyDescent="0.2">
      <c r="A52" s="1" t="s">
        <v>241</v>
      </c>
      <c r="B52" s="1">
        <f>COUNTIF('DATA (Israeli contractor)'!$D:$D,A52)</f>
        <v>3</v>
      </c>
      <c r="C52" s="6">
        <f>SUMIF('DATA (Israeli contractor)'!D:D,'FORMULAS (categories)'!$A52,'DATA (Israeli contractor)'!K:K)</f>
        <v>4794251.59</v>
      </c>
      <c r="D52" s="1">
        <f>COUNTIF('DATA (Israeli beneficial owner)'!$D:$D,A52)</f>
        <v>0</v>
      </c>
      <c r="E52" s="6">
        <f>SUMIF('DATA (Israeli beneficial owner)'!D:D,'FORMULAS (categories)'!$A52,'DATA (Israeli beneficial owner)'!K:K)</f>
        <v>0</v>
      </c>
      <c r="F52" s="1">
        <f>COUNTIF('DATA (Israeli origin)'!$D:$D,A52)</f>
        <v>0</v>
      </c>
      <c r="G52" s="6">
        <f>SUMIF('DATA (Israeli origin)'!D:D,'FORMULAS (categories)'!$A52,'DATA (Israeli origin)'!K:K)</f>
        <v>0</v>
      </c>
      <c r="H52" s="1">
        <f t="shared" si="0"/>
        <v>3</v>
      </c>
      <c r="I52" s="6">
        <f t="shared" si="1"/>
        <v>4794251.59</v>
      </c>
    </row>
    <row r="53" spans="1:9" x14ac:dyDescent="0.2">
      <c r="A53" s="1" t="s">
        <v>242</v>
      </c>
      <c r="B53" s="1">
        <f>COUNTIF('DATA (Israeli contractor)'!$D:$D,A53)</f>
        <v>8</v>
      </c>
      <c r="C53" s="6">
        <f>SUMIF('DATA (Israeli contractor)'!D:D,'FORMULAS (categories)'!$A53,'DATA (Israeli contractor)'!K:K)</f>
        <v>1890458.67928</v>
      </c>
      <c r="D53" s="1">
        <f>COUNTIF('DATA (Israeli beneficial owner)'!$D:$D,A53)</f>
        <v>2</v>
      </c>
      <c r="E53" s="6">
        <f>SUMIF('DATA (Israeli beneficial owner)'!D:D,'FORMULAS (categories)'!$A53,'DATA (Israeli beneficial owner)'!K:K)</f>
        <v>307837.15000000002</v>
      </c>
      <c r="F53" s="1">
        <f>COUNTIF('DATA (Israeli origin)'!$D:$D,A53)</f>
        <v>0</v>
      </c>
      <c r="G53" s="6">
        <f>SUMIF('DATA (Israeli origin)'!D:D,'FORMULAS (categories)'!$A53,'DATA (Israeli origin)'!K:K)</f>
        <v>0</v>
      </c>
      <c r="H53" s="1">
        <f t="shared" si="0"/>
        <v>10</v>
      </c>
      <c r="I53" s="6">
        <f t="shared" si="1"/>
        <v>2198295.8292800002</v>
      </c>
    </row>
    <row r="54" spans="1:9" x14ac:dyDescent="0.2">
      <c r="A54" s="1" t="s">
        <v>243</v>
      </c>
      <c r="B54" s="1">
        <f>COUNTIF('DATA (Israeli contractor)'!$D:$D,A54)</f>
        <v>1</v>
      </c>
      <c r="C54" s="6">
        <f>SUMIF('DATA (Israeli contractor)'!D:D,'FORMULAS (categories)'!$A54,'DATA (Israeli contractor)'!K:K)</f>
        <v>20000000</v>
      </c>
      <c r="D54" s="1">
        <f>COUNTIF('DATA (Israeli beneficial owner)'!$D:$D,A54)</f>
        <v>0</v>
      </c>
      <c r="E54" s="6">
        <f>SUMIF('DATA (Israeli beneficial owner)'!D:D,'FORMULAS (categories)'!$A54,'DATA (Israeli beneficial owner)'!K:K)</f>
        <v>0</v>
      </c>
      <c r="F54" s="1">
        <f>COUNTIF('DATA (Israeli origin)'!$D:$D,A54)</f>
        <v>0</v>
      </c>
      <c r="G54" s="6">
        <f>SUMIF('DATA (Israeli origin)'!D:D,'FORMULAS (categories)'!$A54,'DATA (Israeli origin)'!K:K)</f>
        <v>0</v>
      </c>
      <c r="H54" s="1">
        <f t="shared" si="0"/>
        <v>1</v>
      </c>
      <c r="I54" s="6">
        <f t="shared" si="1"/>
        <v>20000000</v>
      </c>
    </row>
    <row r="55" spans="1:9" x14ac:dyDescent="0.2">
      <c r="A55" s="1" t="s">
        <v>244</v>
      </c>
      <c r="B55" s="1">
        <f>COUNTIF('DATA (Israeli contractor)'!$D:$D,A55)</f>
        <v>1</v>
      </c>
      <c r="C55" s="6">
        <f>SUMIF('DATA (Israeli contractor)'!D:D,'FORMULAS (categories)'!$A55,'DATA (Israeli contractor)'!K:K)</f>
        <v>404449.37</v>
      </c>
      <c r="D55" s="1">
        <f>COUNTIF('DATA (Israeli beneficial owner)'!$D:$D,A55)</f>
        <v>0</v>
      </c>
      <c r="E55" s="6">
        <f>SUMIF('DATA (Israeli beneficial owner)'!D:D,'FORMULAS (categories)'!$A55,'DATA (Israeli beneficial owner)'!K:K)</f>
        <v>0</v>
      </c>
      <c r="F55" s="1">
        <f>COUNTIF('DATA (Israeli origin)'!$D:$D,A55)</f>
        <v>0</v>
      </c>
      <c r="G55" s="6">
        <f>SUMIF('DATA (Israeli origin)'!D:D,'FORMULAS (categories)'!$A55,'DATA (Israeli origin)'!K:K)</f>
        <v>0</v>
      </c>
      <c r="H55" s="1">
        <f t="shared" si="0"/>
        <v>1</v>
      </c>
      <c r="I55" s="6">
        <f t="shared" si="1"/>
        <v>404449.37</v>
      </c>
    </row>
    <row r="56" spans="1:9" x14ac:dyDescent="0.2">
      <c r="A56" s="1" t="s">
        <v>245</v>
      </c>
      <c r="B56" s="1">
        <f>COUNTIF('DATA (Israeli contractor)'!$D:$D,A56)</f>
        <v>1</v>
      </c>
      <c r="C56" s="6">
        <f>SUMIF('DATA (Israeli contractor)'!D:D,'FORMULAS (categories)'!$A56,'DATA (Israeli contractor)'!K:K)</f>
        <v>190000</v>
      </c>
      <c r="D56" s="1">
        <f>COUNTIF('DATA (Israeli beneficial owner)'!$D:$D,A56)</f>
        <v>0</v>
      </c>
      <c r="E56" s="6">
        <f>SUMIF('DATA (Israeli beneficial owner)'!D:D,'FORMULAS (categories)'!$A56,'DATA (Israeli beneficial owner)'!K:K)</f>
        <v>0</v>
      </c>
      <c r="F56" s="1">
        <f>COUNTIF('DATA (Israeli origin)'!$D:$D,A56)</f>
        <v>0</v>
      </c>
      <c r="G56" s="6">
        <f>SUMIF('DATA (Israeli origin)'!D:D,'FORMULAS (categories)'!$A56,'DATA (Israeli origin)'!K:K)</f>
        <v>0</v>
      </c>
      <c r="H56" s="1">
        <f t="shared" si="0"/>
        <v>1</v>
      </c>
      <c r="I56" s="6">
        <f t="shared" si="1"/>
        <v>190000</v>
      </c>
    </row>
    <row r="57" spans="1:9" x14ac:dyDescent="0.2">
      <c r="A57" s="1" t="s">
        <v>246</v>
      </c>
      <c r="B57" s="1">
        <f>COUNTIF('DATA (Israeli contractor)'!$D:$D,A57)</f>
        <v>0</v>
      </c>
      <c r="C57" s="6">
        <f>SUMIF('DATA (Israeli contractor)'!D:D,'FORMULAS (categories)'!$A57,'DATA (Israeli contractor)'!K:K)</f>
        <v>0</v>
      </c>
      <c r="D57" s="1">
        <f>COUNTIF('DATA (Israeli beneficial owner)'!$D:$D,A57)</f>
        <v>1</v>
      </c>
      <c r="E57" s="6">
        <f>SUMIF('DATA (Israeli beneficial owner)'!D:D,'FORMULAS (categories)'!$A57,'DATA (Israeli beneficial owner)'!K:K)</f>
        <v>4500000</v>
      </c>
      <c r="F57" s="1">
        <f>COUNTIF('DATA (Israeli origin)'!$D:$D,A57)</f>
        <v>0</v>
      </c>
      <c r="G57" s="6">
        <f>SUMIF('DATA (Israeli origin)'!D:D,'FORMULAS (categories)'!$A57,'DATA (Israeli origin)'!K:K)</f>
        <v>0</v>
      </c>
      <c r="H57" s="1">
        <f t="shared" si="0"/>
        <v>1</v>
      </c>
      <c r="I57" s="6">
        <f t="shared" si="1"/>
        <v>4500000</v>
      </c>
    </row>
    <row r="58" spans="1:9" x14ac:dyDescent="0.2">
      <c r="A58" s="1" t="s">
        <v>247</v>
      </c>
      <c r="B58" s="1">
        <f>COUNTIF('DATA (Israeli contractor)'!$D:$D,A58)</f>
        <v>1</v>
      </c>
      <c r="C58" s="6">
        <f>SUMIF('DATA (Israeli contractor)'!D:D,'FORMULAS (categories)'!$A58,'DATA (Israeli contractor)'!K:K)</f>
        <v>153012</v>
      </c>
      <c r="D58" s="1">
        <f>COUNTIF('DATA (Israeli beneficial owner)'!$D:$D,A58)</f>
        <v>0</v>
      </c>
      <c r="E58" s="6">
        <f>SUMIF('DATA (Israeli beneficial owner)'!D:D,'FORMULAS (categories)'!$A58,'DATA (Israeli beneficial owner)'!K:K)</f>
        <v>0</v>
      </c>
      <c r="F58" s="1">
        <f>COUNTIF('DATA (Israeli origin)'!$D:$D,A58)</f>
        <v>0</v>
      </c>
      <c r="G58" s="6">
        <f>SUMIF('DATA (Israeli origin)'!D:D,'FORMULAS (categories)'!$A58,'DATA (Israeli origin)'!K:K)</f>
        <v>0</v>
      </c>
      <c r="H58" s="1">
        <f t="shared" si="0"/>
        <v>1</v>
      </c>
      <c r="I58" s="6">
        <f t="shared" si="1"/>
        <v>153012</v>
      </c>
    </row>
    <row r="59" spans="1:9" x14ac:dyDescent="0.2">
      <c r="A59" s="1" t="s">
        <v>248</v>
      </c>
      <c r="B59" s="1">
        <f>COUNTIF('DATA (Israeli contractor)'!$D:$D,A59)</f>
        <v>2</v>
      </c>
      <c r="C59" s="6">
        <f>SUMIF('DATA (Israeli contractor)'!D:D,'FORMULAS (categories)'!$A59,'DATA (Israeli contractor)'!K:K)</f>
        <v>308016.00000000006</v>
      </c>
      <c r="D59" s="1">
        <f>COUNTIF('DATA (Israeli beneficial owner)'!$D:$D,A59)</f>
        <v>0</v>
      </c>
      <c r="E59" s="6">
        <f>SUMIF('DATA (Israeli beneficial owner)'!D:D,'FORMULAS (categories)'!$A59,'DATA (Israeli beneficial owner)'!K:K)</f>
        <v>0</v>
      </c>
      <c r="F59" s="1">
        <f>COUNTIF('DATA (Israeli origin)'!$D:$D,A59)</f>
        <v>0</v>
      </c>
      <c r="G59" s="6">
        <f>SUMIF('DATA (Israeli origin)'!D:D,'FORMULAS (categories)'!$A59,'DATA (Israeli origin)'!K:K)</f>
        <v>0</v>
      </c>
      <c r="H59" s="1">
        <f t="shared" si="0"/>
        <v>2</v>
      </c>
      <c r="I59" s="6">
        <f t="shared" si="1"/>
        <v>308016.00000000006</v>
      </c>
    </row>
    <row r="60" spans="1:9" x14ac:dyDescent="0.2">
      <c r="A60" s="1" t="s">
        <v>249</v>
      </c>
      <c r="B60" s="1">
        <f>COUNTIF('DATA (Israeli contractor)'!$D:$D,A60)</f>
        <v>1</v>
      </c>
      <c r="C60" s="6">
        <f>SUMIF('DATA (Israeli contractor)'!D:D,'FORMULAS (categories)'!$A60,'DATA (Israeli contractor)'!K:K)</f>
        <v>182360</v>
      </c>
      <c r="D60" s="1">
        <f>COUNTIF('DATA (Israeli beneficial owner)'!$D:$D,A60)</f>
        <v>0</v>
      </c>
      <c r="E60" s="6">
        <f>SUMIF('DATA (Israeli beneficial owner)'!D:D,'FORMULAS (categories)'!$A60,'DATA (Israeli beneficial owner)'!K:K)</f>
        <v>0</v>
      </c>
      <c r="F60" s="1">
        <f>COUNTIF('DATA (Israeli origin)'!$D:$D,A60)</f>
        <v>0</v>
      </c>
      <c r="G60" s="6">
        <f>SUMIF('DATA (Israeli origin)'!D:D,'FORMULAS (categories)'!$A60,'DATA (Israeli origin)'!K:K)</f>
        <v>0</v>
      </c>
      <c r="H60" s="1">
        <f t="shared" si="0"/>
        <v>1</v>
      </c>
      <c r="I60" s="6">
        <f t="shared" si="1"/>
        <v>182360</v>
      </c>
    </row>
    <row r="61" spans="1:9" x14ac:dyDescent="0.2">
      <c r="A61" s="1" t="s">
        <v>250</v>
      </c>
      <c r="B61" s="1">
        <f>COUNTIF('DATA (Israeli contractor)'!$D:$D,A61)</f>
        <v>0</v>
      </c>
      <c r="C61" s="6">
        <f>SUMIF('DATA (Israeli contractor)'!D:D,'FORMULAS (categories)'!$A61,'DATA (Israeli contractor)'!K:K)</f>
        <v>0</v>
      </c>
      <c r="D61" s="1">
        <f>COUNTIF('DATA (Israeli beneficial owner)'!$D:$D,A61)</f>
        <v>4</v>
      </c>
      <c r="E61" s="6">
        <f>SUMIF('DATA (Israeli beneficial owner)'!D:D,'FORMULAS (categories)'!$A61,'DATA (Israeli beneficial owner)'!K:K)</f>
        <v>291303.89999999997</v>
      </c>
      <c r="F61" s="1">
        <f>COUNTIF('DATA (Israeli origin)'!$D:$D,A61)</f>
        <v>0</v>
      </c>
      <c r="G61" s="6">
        <f>SUMIF('DATA (Israeli origin)'!D:D,'FORMULAS (categories)'!$A61,'DATA (Israeli origin)'!K:K)</f>
        <v>0</v>
      </c>
      <c r="H61" s="1">
        <f t="shared" si="0"/>
        <v>4</v>
      </c>
      <c r="I61" s="6">
        <f t="shared" si="1"/>
        <v>291303.89999999997</v>
      </c>
    </row>
    <row r="62" spans="1:9" x14ac:dyDescent="0.2">
      <c r="A62" s="1" t="s">
        <v>251</v>
      </c>
      <c r="B62" s="1">
        <f>COUNTIF('DATA (Israeli contractor)'!$D:$D,A62)</f>
        <v>0</v>
      </c>
      <c r="C62" s="6">
        <f>SUMIF('DATA (Israeli contractor)'!D:D,'FORMULAS (categories)'!$A62,'DATA (Israeli contractor)'!K:K)</f>
        <v>0</v>
      </c>
      <c r="D62" s="1">
        <f>COUNTIF('DATA (Israeli beneficial owner)'!$D:$D,A62)</f>
        <v>3</v>
      </c>
      <c r="E62" s="6">
        <f>SUMIF('DATA (Israeli beneficial owner)'!D:D,'FORMULAS (categories)'!$A62,'DATA (Israeli beneficial owner)'!K:K)</f>
        <v>26564.262999999999</v>
      </c>
      <c r="F62" s="1">
        <f>COUNTIF('DATA (Israeli origin)'!$D:$D,A62)</f>
        <v>0</v>
      </c>
      <c r="G62" s="6">
        <f>SUMIF('DATA (Israeli origin)'!D:D,'FORMULAS (categories)'!$A62,'DATA (Israeli origin)'!K:K)</f>
        <v>0</v>
      </c>
      <c r="H62" s="1">
        <f t="shared" si="0"/>
        <v>3</v>
      </c>
      <c r="I62" s="6">
        <f t="shared" si="1"/>
        <v>26564.262999999999</v>
      </c>
    </row>
    <row r="63" spans="1:9" x14ac:dyDescent="0.2">
      <c r="A63" s="1" t="s">
        <v>252</v>
      </c>
      <c r="B63" s="1">
        <f>COUNTIF('DATA (Israeli contractor)'!$D:$D,A63)</f>
        <v>0</v>
      </c>
      <c r="C63" s="6">
        <f>SUMIF('DATA (Israeli contractor)'!D:D,'FORMULAS (categories)'!$A63,'DATA (Israeli contractor)'!K:K)</f>
        <v>0</v>
      </c>
      <c r="D63" s="1">
        <f>COUNTIF('DATA (Israeli beneficial owner)'!$D:$D,A63)</f>
        <v>0</v>
      </c>
      <c r="E63" s="6">
        <f>SUMIF('DATA (Israeli beneficial owner)'!D:D,'FORMULAS (categories)'!$A63,'DATA (Israeli beneficial owner)'!K:K)</f>
        <v>0</v>
      </c>
      <c r="F63" s="1">
        <f>COUNTIF('DATA (Israeli origin)'!$D:$D,A63)</f>
        <v>0</v>
      </c>
      <c r="G63" s="6">
        <f>SUMIF('DATA (Israeli origin)'!D:D,'FORMULAS (categories)'!$A63,'DATA (Israeli origin)'!K:K)</f>
        <v>0</v>
      </c>
      <c r="H63" s="1">
        <f t="shared" si="0"/>
        <v>0</v>
      </c>
      <c r="I63" s="6">
        <f t="shared" si="1"/>
        <v>0</v>
      </c>
    </row>
    <row r="64" spans="1:9" x14ac:dyDescent="0.2">
      <c r="A64" s="1" t="s">
        <v>253</v>
      </c>
      <c r="B64" s="1">
        <f>COUNTIF('DATA (Israeli contractor)'!$D:$D,A64)</f>
        <v>1</v>
      </c>
      <c r="C64" s="6">
        <f>SUMIF('DATA (Israeli contractor)'!D:D,'FORMULAS (categories)'!$A64,'DATA (Israeli contractor)'!K:K)</f>
        <v>17137200</v>
      </c>
      <c r="D64" s="1">
        <f>COUNTIF('DATA (Israeli beneficial owner)'!$D:$D,A64)</f>
        <v>0</v>
      </c>
      <c r="E64" s="6">
        <f>SUMIF('DATA (Israeli beneficial owner)'!D:D,'FORMULAS (categories)'!$A64,'DATA (Israeli beneficial owner)'!K:K)</f>
        <v>0</v>
      </c>
      <c r="F64" s="1">
        <f>COUNTIF('DATA (Israeli origin)'!$D:$D,A64)</f>
        <v>0</v>
      </c>
      <c r="G64" s="6">
        <f>SUMIF('DATA (Israeli origin)'!D:D,'FORMULAS (categories)'!$A64,'DATA (Israeli origin)'!K:K)</f>
        <v>0</v>
      </c>
      <c r="H64" s="1">
        <f t="shared" si="0"/>
        <v>1</v>
      </c>
      <c r="I64" s="6">
        <f t="shared" si="1"/>
        <v>17137200</v>
      </c>
    </row>
    <row r="65" spans="1:9" x14ac:dyDescent="0.2">
      <c r="A65" s="1" t="s">
        <v>254</v>
      </c>
      <c r="B65" s="1">
        <f>COUNTIF('DATA (Israeli contractor)'!$D:$D,A65)</f>
        <v>2</v>
      </c>
      <c r="C65" s="6">
        <f>SUMIF('DATA (Israeli contractor)'!D:D,'FORMULAS (categories)'!$A65,'DATA (Israeli contractor)'!K:K)</f>
        <v>633000</v>
      </c>
      <c r="D65" s="1">
        <f>COUNTIF('DATA (Israeli beneficial owner)'!$D:$D,A65)</f>
        <v>0</v>
      </c>
      <c r="E65" s="6">
        <f>SUMIF('DATA (Israeli beneficial owner)'!D:D,'FORMULAS (categories)'!$A65,'DATA (Israeli beneficial owner)'!K:K)</f>
        <v>0</v>
      </c>
      <c r="F65" s="1">
        <f>COUNTIF('DATA (Israeli origin)'!$D:$D,A65)</f>
        <v>0</v>
      </c>
      <c r="G65" s="6">
        <f>SUMIF('DATA (Israeli origin)'!D:D,'FORMULAS (categories)'!$A65,'DATA (Israeli origin)'!K:K)</f>
        <v>0</v>
      </c>
      <c r="H65" s="1">
        <f t="shared" si="0"/>
        <v>2</v>
      </c>
      <c r="I65" s="6">
        <f t="shared" si="1"/>
        <v>633000</v>
      </c>
    </row>
    <row r="66" spans="1:9" x14ac:dyDescent="0.2">
      <c r="A66" s="1" t="s">
        <v>69</v>
      </c>
      <c r="B66" s="1">
        <f>COUNTIF('DATA (Israeli contractor)'!$D:$D,A66)</f>
        <v>1</v>
      </c>
      <c r="C66" s="6">
        <f>SUMIF('DATA (Israeli contractor)'!D:D,'FORMULAS (categories)'!$A66,'DATA (Israeli contractor)'!K:K)</f>
        <v>104857000</v>
      </c>
      <c r="D66" s="1">
        <f>COUNTIF('DATA (Israeli beneficial owner)'!$D:$D,A66)</f>
        <v>0</v>
      </c>
      <c r="E66" s="6">
        <f>SUMIF('DATA (Israeli beneficial owner)'!D:D,'FORMULAS (categories)'!$A66,'DATA (Israeli beneficial owner)'!K:K)</f>
        <v>0</v>
      </c>
      <c r="F66" s="1">
        <f>COUNTIF('DATA (Israeli origin)'!$D:$D,A66)</f>
        <v>0</v>
      </c>
      <c r="G66" s="6">
        <f>SUMIF('DATA (Israeli origin)'!D:D,'FORMULAS (categories)'!$A66,'DATA (Israeli origin)'!K:K)</f>
        <v>0</v>
      </c>
      <c r="H66" s="1">
        <f t="shared" si="0"/>
        <v>1</v>
      </c>
      <c r="I66" s="6">
        <f t="shared" si="1"/>
        <v>104857000</v>
      </c>
    </row>
    <row r="67" spans="1:9" x14ac:dyDescent="0.2">
      <c r="A67" s="1" t="s">
        <v>255</v>
      </c>
      <c r="B67" s="1">
        <f>COUNTIF('DATA (Israeli contractor)'!$D:$D,A67)</f>
        <v>1</v>
      </c>
      <c r="C67" s="6">
        <f>SUMIF('DATA (Israeli contractor)'!D:D,'FORMULAS (categories)'!$A67,'DATA (Israeli contractor)'!K:K)</f>
        <v>111291.53760000001</v>
      </c>
      <c r="D67" s="1">
        <f>COUNTIF('DATA (Israeli beneficial owner)'!$D:$D,A67)</f>
        <v>0</v>
      </c>
      <c r="E67" s="6">
        <f>SUMIF('DATA (Israeli beneficial owner)'!D:D,'FORMULAS (categories)'!$A67,'DATA (Israeli beneficial owner)'!K:K)</f>
        <v>0</v>
      </c>
      <c r="F67" s="1">
        <f>COUNTIF('DATA (Israeli origin)'!$D:$D,A67)</f>
        <v>0</v>
      </c>
      <c r="G67" s="6">
        <f>SUMIF('DATA (Israeli origin)'!D:D,'FORMULAS (categories)'!$A67,'DATA (Israeli origin)'!K:K)</f>
        <v>0</v>
      </c>
      <c r="H67" s="1">
        <f t="shared" si="0"/>
        <v>1</v>
      </c>
      <c r="I67" s="6">
        <f t="shared" si="1"/>
        <v>111291.53760000001</v>
      </c>
    </row>
    <row r="68" spans="1:9" x14ac:dyDescent="0.2">
      <c r="A68" s="1" t="s">
        <v>256</v>
      </c>
      <c r="B68" s="1">
        <f>COUNTIF('DATA (Israeli contractor)'!$D:$D,A68)</f>
        <v>0</v>
      </c>
      <c r="C68" s="6">
        <f>SUMIF('DATA (Israeli contractor)'!D:D,'FORMULAS (categories)'!$A68,'DATA (Israeli contractor)'!K:K)</f>
        <v>0</v>
      </c>
      <c r="D68" s="1">
        <f>COUNTIF('DATA (Israeli beneficial owner)'!$D:$D,A68)</f>
        <v>1</v>
      </c>
      <c r="E68" s="6">
        <f>SUMIF('DATA (Israeli beneficial owner)'!D:D,'FORMULAS (categories)'!$A68,'DATA (Israeli beneficial owner)'!K:K)</f>
        <v>84607.66</v>
      </c>
      <c r="F68" s="1">
        <f>COUNTIF('DATA (Israeli origin)'!$D:$D,A68)</f>
        <v>0</v>
      </c>
      <c r="G68" s="6">
        <f>SUMIF('DATA (Israeli origin)'!D:D,'FORMULAS (categories)'!$A68,'DATA (Israeli origin)'!K:K)</f>
        <v>0</v>
      </c>
      <c r="H68" s="1">
        <f t="shared" ref="H68:H117" si="2">SUM(B68,D68,F68)</f>
        <v>1</v>
      </c>
      <c r="I68" s="6">
        <f t="shared" ref="I68:I117" si="3">SUM(C68,E68,G68)</f>
        <v>84607.66</v>
      </c>
    </row>
    <row r="69" spans="1:9" x14ac:dyDescent="0.2">
      <c r="A69" s="1" t="s">
        <v>257</v>
      </c>
      <c r="B69" s="1">
        <f>COUNTIF('DATA (Israeli contractor)'!$D:$D,A69)</f>
        <v>1</v>
      </c>
      <c r="C69" s="6">
        <f>SUMIF('DATA (Israeli contractor)'!D:D,'FORMULAS (categories)'!$A69,'DATA (Israeli contractor)'!K:K)</f>
        <v>22140</v>
      </c>
      <c r="D69" s="1">
        <f>COUNTIF('DATA (Israeli beneficial owner)'!$D:$D,A69)</f>
        <v>0</v>
      </c>
      <c r="E69" s="6">
        <f>SUMIF('DATA (Israeli beneficial owner)'!D:D,'FORMULAS (categories)'!$A69,'DATA (Israeli beneficial owner)'!K:K)</f>
        <v>0</v>
      </c>
      <c r="F69" s="1">
        <f>COUNTIF('DATA (Israeli origin)'!$D:$D,A69)</f>
        <v>0</v>
      </c>
      <c r="G69" s="6">
        <f>SUMIF('DATA (Israeli origin)'!D:D,'FORMULAS (categories)'!$A69,'DATA (Israeli origin)'!K:K)</f>
        <v>0</v>
      </c>
      <c r="H69" s="1">
        <f t="shared" si="2"/>
        <v>1</v>
      </c>
      <c r="I69" s="6">
        <f t="shared" si="3"/>
        <v>22140</v>
      </c>
    </row>
    <row r="70" spans="1:9" x14ac:dyDescent="0.2">
      <c r="A70" s="1" t="s">
        <v>258</v>
      </c>
      <c r="B70" s="1">
        <f>COUNTIF('DATA (Israeli contractor)'!$D:$D,A70)</f>
        <v>2</v>
      </c>
      <c r="C70" s="6">
        <f>SUMIF('DATA (Israeli contractor)'!D:D,'FORMULAS (categories)'!$A70,'DATA (Israeli contractor)'!K:K)</f>
        <v>416360.8</v>
      </c>
      <c r="D70" s="1">
        <f>COUNTIF('DATA (Israeli beneficial owner)'!$D:$D,A70)</f>
        <v>0</v>
      </c>
      <c r="E70" s="6">
        <f>SUMIF('DATA (Israeli beneficial owner)'!D:D,'FORMULAS (categories)'!$A70,'DATA (Israeli beneficial owner)'!K:K)</f>
        <v>0</v>
      </c>
      <c r="F70" s="1">
        <f>COUNTIF('DATA (Israeli origin)'!$D:$D,A70)</f>
        <v>0</v>
      </c>
      <c r="G70" s="6">
        <f>SUMIF('DATA (Israeli origin)'!D:D,'FORMULAS (categories)'!$A70,'DATA (Israeli origin)'!K:K)</f>
        <v>0</v>
      </c>
      <c r="H70" s="1">
        <f t="shared" si="2"/>
        <v>2</v>
      </c>
      <c r="I70" s="6">
        <f t="shared" si="3"/>
        <v>416360.8</v>
      </c>
    </row>
    <row r="71" spans="1:9" x14ac:dyDescent="0.2">
      <c r="A71" s="1" t="s">
        <v>65</v>
      </c>
      <c r="B71" s="1">
        <f>COUNTIF('DATA (Israeli contractor)'!$D:$D,A71)</f>
        <v>1</v>
      </c>
      <c r="C71" s="6">
        <f>SUMIF('DATA (Israeli contractor)'!D:D,'FORMULAS (categories)'!$A71,'DATA (Israeli contractor)'!K:K)</f>
        <v>200000000</v>
      </c>
      <c r="D71" s="1">
        <f>COUNTIF('DATA (Israeli beneficial owner)'!$D:$D,A71)</f>
        <v>0</v>
      </c>
      <c r="E71" s="6">
        <f>SUMIF('DATA (Israeli beneficial owner)'!D:D,'FORMULAS (categories)'!$A71,'DATA (Israeli beneficial owner)'!K:K)</f>
        <v>0</v>
      </c>
      <c r="F71" s="1">
        <f>COUNTIF('DATA (Israeli origin)'!$D:$D,A71)</f>
        <v>0</v>
      </c>
      <c r="G71" s="6">
        <f>SUMIF('DATA (Israeli origin)'!D:D,'FORMULAS (categories)'!$A71,'DATA (Israeli origin)'!K:K)</f>
        <v>0</v>
      </c>
      <c r="H71" s="1">
        <f t="shared" si="2"/>
        <v>1</v>
      </c>
      <c r="I71" s="6">
        <f t="shared" si="3"/>
        <v>200000000</v>
      </c>
    </row>
    <row r="72" spans="1:9" x14ac:dyDescent="0.2">
      <c r="A72" s="1" t="s">
        <v>259</v>
      </c>
      <c r="B72" s="1">
        <f>COUNTIF('DATA (Israeli contractor)'!$D:$D,A72)</f>
        <v>1</v>
      </c>
      <c r="C72" s="6">
        <f>SUMIF('DATA (Israeli contractor)'!D:D,'FORMULAS (categories)'!$A72,'DATA (Israeli contractor)'!K:K)</f>
        <v>17000000</v>
      </c>
      <c r="D72" s="1">
        <f>COUNTIF('DATA (Israeli beneficial owner)'!$D:$D,A72)</f>
        <v>0</v>
      </c>
      <c r="E72" s="6">
        <f>SUMIF('DATA (Israeli beneficial owner)'!D:D,'FORMULAS (categories)'!$A72,'DATA (Israeli beneficial owner)'!K:K)</f>
        <v>0</v>
      </c>
      <c r="F72" s="1">
        <f>COUNTIF('DATA (Israeli origin)'!$D:$D,A72)</f>
        <v>0</v>
      </c>
      <c r="G72" s="6">
        <f>SUMIF('DATA (Israeli origin)'!D:D,'FORMULAS (categories)'!$A72,'DATA (Israeli origin)'!K:K)</f>
        <v>0</v>
      </c>
      <c r="H72" s="1">
        <f t="shared" si="2"/>
        <v>1</v>
      </c>
      <c r="I72" s="6">
        <f t="shared" si="3"/>
        <v>17000000</v>
      </c>
    </row>
    <row r="73" spans="1:9" x14ac:dyDescent="0.2">
      <c r="A73" s="1" t="s">
        <v>260</v>
      </c>
      <c r="B73" s="1">
        <f>COUNTIF('DATA (Israeli contractor)'!$D:$D,A73)</f>
        <v>1</v>
      </c>
      <c r="C73" s="6">
        <f>SUMIF('DATA (Israeli contractor)'!D:D,'FORMULAS (categories)'!$A73,'DATA (Israeli contractor)'!K:K)</f>
        <v>80000000</v>
      </c>
      <c r="D73" s="1">
        <f>COUNTIF('DATA (Israeli beneficial owner)'!$D:$D,A73)</f>
        <v>0</v>
      </c>
      <c r="E73" s="6">
        <f>SUMIF('DATA (Israeli beneficial owner)'!D:D,'FORMULAS (categories)'!$A73,'DATA (Israeli beneficial owner)'!K:K)</f>
        <v>0</v>
      </c>
      <c r="F73" s="1">
        <f>COUNTIF('DATA (Israeli origin)'!$D:$D,A73)</f>
        <v>0</v>
      </c>
      <c r="G73" s="6">
        <f>SUMIF('DATA (Israeli origin)'!D:D,'FORMULAS (categories)'!$A73,'DATA (Israeli origin)'!K:K)</f>
        <v>0</v>
      </c>
      <c r="H73" s="1">
        <f t="shared" si="2"/>
        <v>1</v>
      </c>
      <c r="I73" s="6">
        <f t="shared" si="3"/>
        <v>80000000</v>
      </c>
    </row>
    <row r="74" spans="1:9" x14ac:dyDescent="0.2">
      <c r="A74" s="1" t="s">
        <v>261</v>
      </c>
      <c r="B74" s="1">
        <f>COUNTIF('DATA (Israeli contractor)'!$D:$D,A74)</f>
        <v>1</v>
      </c>
      <c r="C74" s="6">
        <f>SUMIF('DATA (Israeli contractor)'!D:D,'FORMULAS (categories)'!$A74,'DATA (Israeli contractor)'!K:K)</f>
        <v>1443000</v>
      </c>
      <c r="D74" s="1">
        <f>COUNTIF('DATA (Israeli beneficial owner)'!$D:$D,A74)</f>
        <v>0</v>
      </c>
      <c r="E74" s="6">
        <f>SUMIF('DATA (Israeli beneficial owner)'!D:D,'FORMULAS (categories)'!$A74,'DATA (Israeli beneficial owner)'!K:K)</f>
        <v>0</v>
      </c>
      <c r="F74" s="1">
        <f>COUNTIF('DATA (Israeli origin)'!$D:$D,A74)</f>
        <v>0</v>
      </c>
      <c r="G74" s="6">
        <f>SUMIF('DATA (Israeli origin)'!D:D,'FORMULAS (categories)'!$A74,'DATA (Israeli origin)'!K:K)</f>
        <v>0</v>
      </c>
      <c r="H74" s="1">
        <f t="shared" si="2"/>
        <v>1</v>
      </c>
      <c r="I74" s="6">
        <f t="shared" si="3"/>
        <v>1443000</v>
      </c>
    </row>
    <row r="75" spans="1:9" x14ac:dyDescent="0.2">
      <c r="A75" s="1" t="s">
        <v>262</v>
      </c>
      <c r="B75" s="1">
        <f>COUNTIF('DATA (Israeli contractor)'!$D:$D,A75)</f>
        <v>0</v>
      </c>
      <c r="C75" s="6">
        <f>SUMIF('DATA (Israeli contractor)'!D:D,'FORMULAS (categories)'!$A75,'DATA (Israeli contractor)'!K:K)</f>
        <v>0</v>
      </c>
      <c r="D75" s="1">
        <f>COUNTIF('DATA (Israeli beneficial owner)'!$D:$D,A75)</f>
        <v>1</v>
      </c>
      <c r="E75" s="6">
        <f>SUMIF('DATA (Israeli beneficial owner)'!D:D,'FORMULAS (categories)'!$A75,'DATA (Israeli beneficial owner)'!K:K)</f>
        <v>110009.87</v>
      </c>
      <c r="F75" s="1">
        <f>COUNTIF('DATA (Israeli origin)'!$D:$D,A75)</f>
        <v>0</v>
      </c>
      <c r="G75" s="6">
        <f>SUMIF('DATA (Israeli origin)'!D:D,'FORMULAS (categories)'!$A75,'DATA (Israeli origin)'!K:K)</f>
        <v>0</v>
      </c>
      <c r="H75" s="1">
        <f t="shared" si="2"/>
        <v>1</v>
      </c>
      <c r="I75" s="6">
        <f t="shared" si="3"/>
        <v>110009.87</v>
      </c>
    </row>
    <row r="76" spans="1:9" x14ac:dyDescent="0.2">
      <c r="A76" s="1" t="s">
        <v>70</v>
      </c>
      <c r="B76" s="1">
        <f>COUNTIF('DATA (Israeli contractor)'!$D:$D,A76)</f>
        <v>1</v>
      </c>
      <c r="C76" s="6">
        <f>SUMIF('DATA (Israeli contractor)'!D:D,'FORMULAS (categories)'!$A76,'DATA (Israeli contractor)'!K:K)</f>
        <v>0</v>
      </c>
      <c r="D76" s="1">
        <f>COUNTIF('DATA (Israeli beneficial owner)'!$D:$D,A76)</f>
        <v>16</v>
      </c>
      <c r="E76" s="6">
        <f>SUMIF('DATA (Israeli beneficial owner)'!D:D,'FORMULAS (categories)'!$A76,'DATA (Israeli beneficial owner)'!K:K)</f>
        <v>94016142.661060005</v>
      </c>
      <c r="F76" s="1">
        <f>COUNTIF('DATA (Israeli origin)'!$D:$D,A76)</f>
        <v>0</v>
      </c>
      <c r="G76" s="6">
        <f>SUMIF('DATA (Israeli origin)'!D:D,'FORMULAS (categories)'!$A76,'DATA (Israeli origin)'!K:K)</f>
        <v>0</v>
      </c>
      <c r="H76" s="1">
        <f t="shared" si="2"/>
        <v>17</v>
      </c>
      <c r="I76" s="6">
        <f t="shared" si="3"/>
        <v>94016142.661060005</v>
      </c>
    </row>
    <row r="77" spans="1:9" x14ac:dyDescent="0.2">
      <c r="A77" s="1" t="s">
        <v>263</v>
      </c>
      <c r="B77" s="1">
        <f>COUNTIF('DATA (Israeli contractor)'!$D:$D,A77)</f>
        <v>0</v>
      </c>
      <c r="C77" s="6">
        <f>SUMIF('DATA (Israeli contractor)'!D:D,'FORMULAS (categories)'!$A77,'DATA (Israeli contractor)'!K:K)</f>
        <v>0</v>
      </c>
      <c r="D77" s="1">
        <f>COUNTIF('DATA (Israeli beneficial owner)'!$D:$D,A77)</f>
        <v>0</v>
      </c>
      <c r="E77" s="6">
        <f>SUMIF('DATA (Israeli beneficial owner)'!D:D,'FORMULAS (categories)'!$A77,'DATA (Israeli beneficial owner)'!K:K)</f>
        <v>0</v>
      </c>
      <c r="F77" s="1">
        <f>COUNTIF('DATA (Israeli origin)'!$D:$D,A77)</f>
        <v>3</v>
      </c>
      <c r="G77" s="6">
        <f>SUMIF('DATA (Israeli origin)'!D:D,'FORMULAS (categories)'!$A77,'DATA (Israeli origin)'!K:K)</f>
        <v>1516965.1079199999</v>
      </c>
      <c r="H77" s="1">
        <f t="shared" si="2"/>
        <v>3</v>
      </c>
      <c r="I77" s="6">
        <f t="shared" si="3"/>
        <v>1516965.1079199999</v>
      </c>
    </row>
    <row r="78" spans="1:9" x14ac:dyDescent="0.2">
      <c r="A78" s="1" t="s">
        <v>264</v>
      </c>
      <c r="B78" s="1">
        <f>COUNTIF('DATA (Israeli contractor)'!$D:$D,A78)</f>
        <v>0</v>
      </c>
      <c r="C78" s="6">
        <f>SUMIF('DATA (Israeli contractor)'!D:D,'FORMULAS (categories)'!$A78,'DATA (Israeli contractor)'!K:K)</f>
        <v>0</v>
      </c>
      <c r="D78" s="1">
        <f>COUNTIF('DATA (Israeli beneficial owner)'!$D:$D,A78)</f>
        <v>0</v>
      </c>
      <c r="E78" s="6">
        <f>SUMIF('DATA (Israeli beneficial owner)'!D:D,'FORMULAS (categories)'!$A78,'DATA (Israeli beneficial owner)'!K:K)</f>
        <v>0</v>
      </c>
      <c r="F78" s="1">
        <f>COUNTIF('DATA (Israeli origin)'!$D:$D,A78)</f>
        <v>2</v>
      </c>
      <c r="G78" s="6">
        <f>SUMIF('DATA (Israeli origin)'!D:D,'FORMULAS (categories)'!$A78,'DATA (Israeli origin)'!K:K)</f>
        <v>79916.56048</v>
      </c>
      <c r="H78" s="1">
        <f t="shared" si="2"/>
        <v>2</v>
      </c>
      <c r="I78" s="6">
        <f t="shared" si="3"/>
        <v>79916.56048</v>
      </c>
    </row>
    <row r="79" spans="1:9" x14ac:dyDescent="0.2">
      <c r="A79" s="1" t="s">
        <v>265</v>
      </c>
      <c r="B79" s="1">
        <f>COUNTIF('DATA (Israeli contractor)'!$D:$D,A79)</f>
        <v>0</v>
      </c>
      <c r="C79" s="6">
        <f>SUMIF('DATA (Israeli contractor)'!D:D,'FORMULAS (categories)'!$A79,'DATA (Israeli contractor)'!K:K)</f>
        <v>0</v>
      </c>
      <c r="D79" s="1">
        <f>COUNTIF('DATA (Israeli beneficial owner)'!$D:$D,A79)</f>
        <v>0</v>
      </c>
      <c r="E79" s="6">
        <f>SUMIF('DATA (Israeli beneficial owner)'!D:D,'FORMULAS (categories)'!$A79,'DATA (Israeli beneficial owner)'!K:K)</f>
        <v>0</v>
      </c>
      <c r="F79" s="1">
        <f>COUNTIF('DATA (Israeli origin)'!$D:$D,A79)</f>
        <v>1</v>
      </c>
      <c r="G79" s="6">
        <f>SUMIF('DATA (Israeli origin)'!D:D,'FORMULAS (categories)'!$A79,'DATA (Israeli origin)'!K:K)</f>
        <v>1292484.6000000001</v>
      </c>
      <c r="H79" s="1">
        <f t="shared" si="2"/>
        <v>1</v>
      </c>
      <c r="I79" s="6">
        <f t="shared" si="3"/>
        <v>1292484.6000000001</v>
      </c>
    </row>
    <row r="80" spans="1:9" x14ac:dyDescent="0.2">
      <c r="A80" s="1" t="s">
        <v>266</v>
      </c>
      <c r="B80" s="1">
        <f>COUNTIF('DATA (Israeli contractor)'!$D:$D,A80)</f>
        <v>1</v>
      </c>
      <c r="C80" s="6">
        <f>SUMIF('DATA (Israeli contractor)'!D:D,'FORMULAS (categories)'!$A80,'DATA (Israeli contractor)'!K:K)</f>
        <v>1270000</v>
      </c>
      <c r="D80" s="1">
        <f>COUNTIF('DATA (Israeli beneficial owner)'!$D:$D,A80)</f>
        <v>0</v>
      </c>
      <c r="E80" s="6">
        <f>SUMIF('DATA (Israeli beneficial owner)'!D:D,'FORMULAS (categories)'!$A80,'DATA (Israeli beneficial owner)'!K:K)</f>
        <v>0</v>
      </c>
      <c r="F80" s="1">
        <f>COUNTIF('DATA (Israeli origin)'!$D:$D,A80)</f>
        <v>0</v>
      </c>
      <c r="G80" s="6">
        <f>SUMIF('DATA (Israeli origin)'!D:D,'FORMULAS (categories)'!$A80,'DATA (Israeli origin)'!K:K)</f>
        <v>0</v>
      </c>
      <c r="H80" s="1">
        <f t="shared" si="2"/>
        <v>1</v>
      </c>
      <c r="I80" s="6">
        <f t="shared" si="3"/>
        <v>1270000</v>
      </c>
    </row>
    <row r="81" spans="1:9" x14ac:dyDescent="0.2">
      <c r="A81" s="1" t="s">
        <v>267</v>
      </c>
      <c r="B81" s="1">
        <f>COUNTIF('DATA (Israeli contractor)'!$D:$D,A81)</f>
        <v>2</v>
      </c>
      <c r="C81" s="6">
        <f>SUMIF('DATA (Israeli contractor)'!D:D,'FORMULAS (categories)'!$A81,'DATA (Israeli contractor)'!K:K)</f>
        <v>589766.22</v>
      </c>
      <c r="D81" s="1">
        <f>COUNTIF('DATA (Israeli beneficial owner)'!$D:$D,A81)</f>
        <v>0</v>
      </c>
      <c r="E81" s="6">
        <f>SUMIF('DATA (Israeli beneficial owner)'!D:D,'FORMULAS (categories)'!$A81,'DATA (Israeli beneficial owner)'!K:K)</f>
        <v>0</v>
      </c>
      <c r="F81" s="1">
        <f>COUNTIF('DATA (Israeli origin)'!$D:$D,A81)</f>
        <v>0</v>
      </c>
      <c r="G81" s="6">
        <f>SUMIF('DATA (Israeli origin)'!D:D,'FORMULAS (categories)'!$A81,'DATA (Israeli origin)'!K:K)</f>
        <v>0</v>
      </c>
      <c r="H81" s="1">
        <f t="shared" si="2"/>
        <v>2</v>
      </c>
      <c r="I81" s="6">
        <f t="shared" si="3"/>
        <v>589766.22</v>
      </c>
    </row>
    <row r="82" spans="1:9" x14ac:dyDescent="0.2">
      <c r="A82" s="1" t="s">
        <v>268</v>
      </c>
      <c r="B82" s="1">
        <f>COUNTIF('DATA (Israeli contractor)'!$D:$D,A82)</f>
        <v>1</v>
      </c>
      <c r="C82" s="6">
        <f>SUMIF('DATA (Israeli contractor)'!D:D,'FORMULAS (categories)'!$A82,'DATA (Israeli contractor)'!K:K)</f>
        <v>3093600</v>
      </c>
      <c r="D82" s="1">
        <f>COUNTIF('DATA (Israeli beneficial owner)'!$D:$D,A82)</f>
        <v>1</v>
      </c>
      <c r="E82" s="6">
        <f>SUMIF('DATA (Israeli beneficial owner)'!D:D,'FORMULAS (categories)'!$A82,'DATA (Israeli beneficial owner)'!K:K)</f>
        <v>279080.82799999998</v>
      </c>
      <c r="F82" s="1">
        <f>COUNTIF('DATA (Israeli origin)'!$D:$D,A82)</f>
        <v>0</v>
      </c>
      <c r="G82" s="6">
        <f>SUMIF('DATA (Israeli origin)'!D:D,'FORMULAS (categories)'!$A82,'DATA (Israeli origin)'!K:K)</f>
        <v>0</v>
      </c>
      <c r="H82" s="1">
        <f t="shared" si="2"/>
        <v>2</v>
      </c>
      <c r="I82" s="6">
        <f t="shared" si="3"/>
        <v>3372680.8279999997</v>
      </c>
    </row>
    <row r="83" spans="1:9" x14ac:dyDescent="0.2">
      <c r="A83" s="1" t="s">
        <v>269</v>
      </c>
      <c r="B83" s="1">
        <f>COUNTIF('DATA (Israeli contractor)'!$D:$D,A83)</f>
        <v>2</v>
      </c>
      <c r="C83" s="6">
        <f>SUMIF('DATA (Israeli contractor)'!D:D,'FORMULAS (categories)'!$A83,'DATA (Israeli contractor)'!K:K)</f>
        <v>597172.19999999995</v>
      </c>
      <c r="D83" s="1">
        <f>COUNTIF('DATA (Israeli beneficial owner)'!$D:$D,A83)</f>
        <v>0</v>
      </c>
      <c r="E83" s="6">
        <f>SUMIF('DATA (Israeli beneficial owner)'!D:D,'FORMULAS (categories)'!$A83,'DATA (Israeli beneficial owner)'!K:K)</f>
        <v>0</v>
      </c>
      <c r="F83" s="1">
        <f>COUNTIF('DATA (Israeli origin)'!$D:$D,A83)</f>
        <v>0</v>
      </c>
      <c r="G83" s="6">
        <f>SUMIF('DATA (Israeli origin)'!D:D,'FORMULAS (categories)'!$A83,'DATA (Israeli origin)'!K:K)</f>
        <v>0</v>
      </c>
      <c r="H83" s="1">
        <f t="shared" si="2"/>
        <v>2</v>
      </c>
      <c r="I83" s="6">
        <f t="shared" si="3"/>
        <v>597172.19999999995</v>
      </c>
    </row>
    <row r="84" spans="1:9" x14ac:dyDescent="0.2">
      <c r="A84" s="1" t="s">
        <v>270</v>
      </c>
      <c r="B84" s="1">
        <f>COUNTIF('DATA (Israeli contractor)'!$D:$D,A84)</f>
        <v>1</v>
      </c>
      <c r="C84" s="6">
        <f>SUMIF('DATA (Israeli contractor)'!D:D,'FORMULAS (categories)'!$A84,'DATA (Israeli contractor)'!K:K)</f>
        <v>75000000</v>
      </c>
      <c r="D84" s="1">
        <f>COUNTIF('DATA (Israeli beneficial owner)'!$D:$D,A84)</f>
        <v>0</v>
      </c>
      <c r="E84" s="6">
        <f>SUMIF('DATA (Israeli beneficial owner)'!D:D,'FORMULAS (categories)'!$A84,'DATA (Israeli beneficial owner)'!K:K)</f>
        <v>0</v>
      </c>
      <c r="F84" s="1">
        <f>COUNTIF('DATA (Israeli origin)'!$D:$D,A84)</f>
        <v>0</v>
      </c>
      <c r="G84" s="6">
        <f>SUMIF('DATA (Israeli origin)'!D:D,'FORMULAS (categories)'!$A84,'DATA (Israeli origin)'!K:K)</f>
        <v>0</v>
      </c>
      <c r="H84" s="1">
        <f t="shared" si="2"/>
        <v>1</v>
      </c>
      <c r="I84" s="6">
        <f t="shared" si="3"/>
        <v>75000000</v>
      </c>
    </row>
    <row r="85" spans="1:9" x14ac:dyDescent="0.2">
      <c r="A85" s="1" t="s">
        <v>271</v>
      </c>
      <c r="B85" s="1">
        <f>COUNTIF('DATA (Israeli contractor)'!$D:$D,A85)</f>
        <v>3</v>
      </c>
      <c r="C85" s="6">
        <f>SUMIF('DATA (Israeli contractor)'!D:D,'FORMULAS (categories)'!$A85,'DATA (Israeli contractor)'!K:K)</f>
        <v>4764451</v>
      </c>
      <c r="D85" s="1">
        <f>COUNTIF('DATA (Israeli beneficial owner)'!$D:$D,A85)</f>
        <v>0</v>
      </c>
      <c r="E85" s="6">
        <f>SUMIF('DATA (Israeli beneficial owner)'!D:D,'FORMULAS (categories)'!$A85,'DATA (Israeli beneficial owner)'!K:K)</f>
        <v>0</v>
      </c>
      <c r="F85" s="1">
        <f>COUNTIF('DATA (Israeli origin)'!$D:$D,A85)</f>
        <v>0</v>
      </c>
      <c r="G85" s="6">
        <f>SUMIF('DATA (Israeli origin)'!D:D,'FORMULAS (categories)'!$A85,'DATA (Israeli origin)'!K:K)</f>
        <v>0</v>
      </c>
      <c r="H85" s="1">
        <f t="shared" si="2"/>
        <v>3</v>
      </c>
      <c r="I85" s="6">
        <f t="shared" si="3"/>
        <v>4764451</v>
      </c>
    </row>
    <row r="86" spans="1:9" x14ac:dyDescent="0.2">
      <c r="A86" s="1" t="s">
        <v>272</v>
      </c>
      <c r="B86" s="1">
        <f>COUNTIF('DATA (Israeli contractor)'!$D:$D,A86)</f>
        <v>1</v>
      </c>
      <c r="C86" s="6">
        <f>SUMIF('DATA (Israeli contractor)'!D:D,'FORMULAS (categories)'!$A86,'DATA (Israeli contractor)'!K:K)</f>
        <v>1691867.2</v>
      </c>
      <c r="D86" s="1">
        <f>COUNTIF('DATA (Israeli beneficial owner)'!$D:$D,A86)</f>
        <v>0</v>
      </c>
      <c r="E86" s="6">
        <f>SUMIF('DATA (Israeli beneficial owner)'!D:D,'FORMULAS (categories)'!$A86,'DATA (Israeli beneficial owner)'!K:K)</f>
        <v>0</v>
      </c>
      <c r="F86" s="1">
        <f>COUNTIF('DATA (Israeli origin)'!$D:$D,A86)</f>
        <v>0</v>
      </c>
      <c r="G86" s="6">
        <f>SUMIF('DATA (Israeli origin)'!D:D,'FORMULAS (categories)'!$A86,'DATA (Israeli origin)'!K:K)</f>
        <v>0</v>
      </c>
      <c r="H86" s="1">
        <f t="shared" si="2"/>
        <v>1</v>
      </c>
      <c r="I86" s="6">
        <f t="shared" si="3"/>
        <v>1691867.2</v>
      </c>
    </row>
    <row r="87" spans="1:9" x14ac:dyDescent="0.2">
      <c r="A87" s="1" t="s">
        <v>66</v>
      </c>
      <c r="B87" s="1">
        <f>COUNTIF('DATA (Israeli contractor)'!$D:$D,A87)</f>
        <v>3</v>
      </c>
      <c r="C87" s="6">
        <f>SUMIF('DATA (Israeli contractor)'!D:D,'FORMULAS (categories)'!$A87,'DATA (Israeli contractor)'!K:K)</f>
        <v>173341219.59999999</v>
      </c>
      <c r="D87" s="1">
        <f>COUNTIF('DATA (Israeli beneficial owner)'!$D:$D,A87)</f>
        <v>0</v>
      </c>
      <c r="E87" s="6">
        <f>SUMIF('DATA (Israeli beneficial owner)'!D:D,'FORMULAS (categories)'!$A87,'DATA (Israeli beneficial owner)'!K:K)</f>
        <v>0</v>
      </c>
      <c r="F87" s="1">
        <f>COUNTIF('DATA (Israeli origin)'!$D:$D,A87)</f>
        <v>0</v>
      </c>
      <c r="G87" s="6">
        <f>SUMIF('DATA (Israeli origin)'!D:D,'FORMULAS (categories)'!$A87,'DATA (Israeli origin)'!K:K)</f>
        <v>0</v>
      </c>
      <c r="H87" s="1">
        <f t="shared" si="2"/>
        <v>3</v>
      </c>
      <c r="I87" s="6">
        <f t="shared" si="3"/>
        <v>173341219.59999999</v>
      </c>
    </row>
    <row r="88" spans="1:9" x14ac:dyDescent="0.2">
      <c r="A88" s="1" t="s">
        <v>273</v>
      </c>
      <c r="B88" s="1">
        <f>COUNTIF('DATA (Israeli contractor)'!$D:$D,A88)</f>
        <v>1</v>
      </c>
      <c r="C88" s="6">
        <f>SUMIF('DATA (Israeli contractor)'!D:D,'FORMULAS (categories)'!$A88,'DATA (Israeli contractor)'!K:K)</f>
        <v>9900000</v>
      </c>
      <c r="D88" s="1">
        <f>COUNTIF('DATA (Israeli beneficial owner)'!$D:$D,A88)</f>
        <v>0</v>
      </c>
      <c r="E88" s="6">
        <f>SUMIF('DATA (Israeli beneficial owner)'!D:D,'FORMULAS (categories)'!$A88,'DATA (Israeli beneficial owner)'!K:K)</f>
        <v>0</v>
      </c>
      <c r="F88" s="1">
        <f>COUNTIF('DATA (Israeli origin)'!$D:$D,A88)</f>
        <v>0</v>
      </c>
      <c r="G88" s="6">
        <f>SUMIF('DATA (Israeli origin)'!D:D,'FORMULAS (categories)'!$A88,'DATA (Israeli origin)'!K:K)</f>
        <v>0</v>
      </c>
      <c r="H88" s="1">
        <f t="shared" si="2"/>
        <v>1</v>
      </c>
      <c r="I88" s="6">
        <f t="shared" si="3"/>
        <v>9900000</v>
      </c>
    </row>
    <row r="89" spans="1:9" x14ac:dyDescent="0.2">
      <c r="A89" s="1" t="s">
        <v>274</v>
      </c>
      <c r="B89" s="1">
        <f>COUNTIF('DATA (Israeli contractor)'!$D:$D,A89)</f>
        <v>1</v>
      </c>
      <c r="C89" s="6">
        <f>SUMIF('DATA (Israeli contractor)'!D:D,'FORMULAS (categories)'!$A89,'DATA (Israeli contractor)'!K:K)</f>
        <v>509940</v>
      </c>
      <c r="D89" s="1">
        <f>COUNTIF('DATA (Israeli beneficial owner)'!$D:$D,A89)</f>
        <v>0</v>
      </c>
      <c r="E89" s="6">
        <f>SUMIF('DATA (Israeli beneficial owner)'!D:D,'FORMULAS (categories)'!$A89,'DATA (Israeli beneficial owner)'!K:K)</f>
        <v>0</v>
      </c>
      <c r="F89" s="1">
        <f>COUNTIF('DATA (Israeli origin)'!$D:$D,A89)</f>
        <v>0</v>
      </c>
      <c r="G89" s="6">
        <f>SUMIF('DATA (Israeli origin)'!D:D,'FORMULAS (categories)'!$A89,'DATA (Israeli origin)'!K:K)</f>
        <v>0</v>
      </c>
      <c r="H89" s="1">
        <f t="shared" si="2"/>
        <v>1</v>
      </c>
      <c r="I89" s="6">
        <f t="shared" si="3"/>
        <v>509940</v>
      </c>
    </row>
    <row r="90" spans="1:9" x14ac:dyDescent="0.2">
      <c r="A90" s="1" t="s">
        <v>275</v>
      </c>
      <c r="B90" s="1">
        <f>COUNTIF('DATA (Israeli contractor)'!$D:$D,A90)</f>
        <v>1</v>
      </c>
      <c r="C90" s="6">
        <f>SUMIF('DATA (Israeli contractor)'!D:D,'FORMULAS (categories)'!$A90,'DATA (Israeli contractor)'!K:K)</f>
        <v>65000</v>
      </c>
      <c r="D90" s="1">
        <f>COUNTIF('DATA (Israeli beneficial owner)'!$D:$D,A90)</f>
        <v>0</v>
      </c>
      <c r="E90" s="6">
        <f>SUMIF('DATA (Israeli beneficial owner)'!D:D,'FORMULAS (categories)'!$A90,'DATA (Israeli beneficial owner)'!K:K)</f>
        <v>0</v>
      </c>
      <c r="F90" s="1">
        <f>COUNTIF('DATA (Israeli origin)'!$D:$D,A90)</f>
        <v>0</v>
      </c>
      <c r="G90" s="6">
        <f>SUMIF('DATA (Israeli origin)'!D:D,'FORMULAS (categories)'!$A90,'DATA (Israeli origin)'!K:K)</f>
        <v>0</v>
      </c>
      <c r="H90" s="1">
        <f t="shared" si="2"/>
        <v>1</v>
      </c>
      <c r="I90" s="6">
        <f t="shared" si="3"/>
        <v>65000</v>
      </c>
    </row>
    <row r="91" spans="1:9" x14ac:dyDescent="0.2">
      <c r="A91" s="1" t="s">
        <v>276</v>
      </c>
      <c r="B91" s="1">
        <f>COUNTIF('DATA (Israeli contractor)'!$D:$D,A91)</f>
        <v>1</v>
      </c>
      <c r="C91" s="6">
        <f>SUMIF('DATA (Israeli contractor)'!D:D,'FORMULAS (categories)'!$A91,'DATA (Israeli contractor)'!K:K)</f>
        <v>4900000</v>
      </c>
      <c r="D91" s="1">
        <f>COUNTIF('DATA (Israeli beneficial owner)'!$D:$D,A91)</f>
        <v>0</v>
      </c>
      <c r="E91" s="6">
        <f>SUMIF('DATA (Israeli beneficial owner)'!D:D,'FORMULAS (categories)'!$A91,'DATA (Israeli beneficial owner)'!K:K)</f>
        <v>0</v>
      </c>
      <c r="F91" s="1">
        <f>COUNTIF('DATA (Israeli origin)'!$D:$D,A91)</f>
        <v>0</v>
      </c>
      <c r="G91" s="6">
        <f>SUMIF('DATA (Israeli origin)'!D:D,'FORMULAS (categories)'!$A91,'DATA (Israeli origin)'!K:K)</f>
        <v>0</v>
      </c>
      <c r="H91" s="1">
        <f t="shared" si="2"/>
        <v>1</v>
      </c>
      <c r="I91" s="6">
        <f t="shared" si="3"/>
        <v>4900000</v>
      </c>
    </row>
    <row r="92" spans="1:9" x14ac:dyDescent="0.2">
      <c r="A92" s="1" t="s">
        <v>277</v>
      </c>
      <c r="B92" s="1">
        <f>COUNTIF('DATA (Israeli contractor)'!$D:$D,A92)</f>
        <v>1</v>
      </c>
      <c r="C92" s="6">
        <f>SUMIF('DATA (Israeli contractor)'!D:D,'FORMULAS (categories)'!$A92,'DATA (Israeli contractor)'!K:K)</f>
        <v>825700</v>
      </c>
      <c r="D92" s="1">
        <f>COUNTIF('DATA (Israeli beneficial owner)'!$D:$D,A92)</f>
        <v>0</v>
      </c>
      <c r="E92" s="6">
        <f>SUMIF('DATA (Israeli beneficial owner)'!D:D,'FORMULAS (categories)'!$A92,'DATA (Israeli beneficial owner)'!K:K)</f>
        <v>0</v>
      </c>
      <c r="F92" s="1">
        <f>COUNTIF('DATA (Israeli origin)'!$D:$D,A92)</f>
        <v>0</v>
      </c>
      <c r="G92" s="6">
        <f>SUMIF('DATA (Israeli origin)'!D:D,'FORMULAS (categories)'!$A92,'DATA (Israeli origin)'!K:K)</f>
        <v>0</v>
      </c>
      <c r="H92" s="1">
        <f t="shared" si="2"/>
        <v>1</v>
      </c>
      <c r="I92" s="6">
        <f t="shared" si="3"/>
        <v>825700</v>
      </c>
    </row>
    <row r="93" spans="1:9" x14ac:dyDescent="0.2">
      <c r="A93" s="1" t="s">
        <v>278</v>
      </c>
      <c r="B93" s="1">
        <f>COUNTIF('DATA (Israeli contractor)'!$D:$D,A93)</f>
        <v>1</v>
      </c>
      <c r="C93" s="6">
        <f>SUMIF('DATA (Israeli contractor)'!D:D,'FORMULAS (categories)'!$A93,'DATA (Israeli contractor)'!K:K)</f>
        <v>19940000</v>
      </c>
      <c r="D93" s="1">
        <f>COUNTIF('DATA (Israeli beneficial owner)'!$D:$D,A93)</f>
        <v>0</v>
      </c>
      <c r="E93" s="6">
        <f>SUMIF('DATA (Israeli beneficial owner)'!D:D,'FORMULAS (categories)'!$A93,'DATA (Israeli beneficial owner)'!K:K)</f>
        <v>0</v>
      </c>
      <c r="F93" s="1">
        <f>COUNTIF('DATA (Israeli origin)'!$D:$D,A93)</f>
        <v>0</v>
      </c>
      <c r="G93" s="6">
        <f>SUMIF('DATA (Israeli origin)'!D:D,'FORMULAS (categories)'!$A93,'DATA (Israeli origin)'!K:K)</f>
        <v>0</v>
      </c>
      <c r="H93" s="1">
        <f t="shared" si="2"/>
        <v>1</v>
      </c>
      <c r="I93" s="6">
        <f t="shared" si="3"/>
        <v>19940000</v>
      </c>
    </row>
    <row r="94" spans="1:9" x14ac:dyDescent="0.2">
      <c r="A94" s="1" t="s">
        <v>279</v>
      </c>
      <c r="B94" s="1">
        <f>COUNTIF('DATA (Israeli contractor)'!$D:$D,A94)</f>
        <v>5</v>
      </c>
      <c r="C94" s="6">
        <f>SUMIF('DATA (Israeli contractor)'!D:D,'FORMULAS (categories)'!$A94,'DATA (Israeli contractor)'!K:K)</f>
        <v>5257388.0199999996</v>
      </c>
      <c r="D94" s="1">
        <f>COUNTIF('DATA (Israeli beneficial owner)'!$D:$D,A94)</f>
        <v>0</v>
      </c>
      <c r="E94" s="6">
        <f>SUMIF('DATA (Israeli beneficial owner)'!D:D,'FORMULAS (categories)'!$A94,'DATA (Israeli beneficial owner)'!K:K)</f>
        <v>0</v>
      </c>
      <c r="F94" s="1">
        <f>COUNTIF('DATA (Israeli origin)'!$D:$D,A94)</f>
        <v>0</v>
      </c>
      <c r="G94" s="6">
        <f>SUMIF('DATA (Israeli origin)'!D:D,'FORMULAS (categories)'!$A94,'DATA (Israeli origin)'!K:K)</f>
        <v>0</v>
      </c>
      <c r="H94" s="1">
        <f t="shared" si="2"/>
        <v>5</v>
      </c>
      <c r="I94" s="6">
        <f t="shared" si="3"/>
        <v>5257388.0199999996</v>
      </c>
    </row>
    <row r="95" spans="1:9" x14ac:dyDescent="0.2">
      <c r="A95" s="1" t="s">
        <v>280</v>
      </c>
      <c r="B95" s="1">
        <f>COUNTIF('DATA (Israeli contractor)'!$D:$D,A95)</f>
        <v>1</v>
      </c>
      <c r="C95" s="6">
        <f>SUMIF('DATA (Israeli contractor)'!D:D,'FORMULAS (categories)'!$A95,'DATA (Israeli contractor)'!K:K)</f>
        <v>7788000</v>
      </c>
      <c r="D95" s="1">
        <f>COUNTIF('DATA (Israeli beneficial owner)'!$D:$D,A95)</f>
        <v>0</v>
      </c>
      <c r="E95" s="6">
        <f>SUMIF('DATA (Israeli beneficial owner)'!D:D,'FORMULAS (categories)'!$A95,'DATA (Israeli beneficial owner)'!K:K)</f>
        <v>0</v>
      </c>
      <c r="F95" s="1">
        <f>COUNTIF('DATA (Israeli origin)'!$D:$D,A95)</f>
        <v>0</v>
      </c>
      <c r="G95" s="6">
        <f>SUMIF('DATA (Israeli origin)'!D:D,'FORMULAS (categories)'!$A95,'DATA (Israeli origin)'!K:K)</f>
        <v>0</v>
      </c>
      <c r="H95" s="1">
        <f t="shared" si="2"/>
        <v>1</v>
      </c>
      <c r="I95" s="6">
        <f t="shared" si="3"/>
        <v>7788000</v>
      </c>
    </row>
    <row r="96" spans="1:9" x14ac:dyDescent="0.2">
      <c r="A96" s="1" t="s">
        <v>281</v>
      </c>
      <c r="B96" s="1">
        <f>COUNTIF('DATA (Israeli contractor)'!$D:$D,A96)</f>
        <v>0</v>
      </c>
      <c r="C96" s="6">
        <f>SUMIF('DATA (Israeli contractor)'!D:D,'FORMULAS (categories)'!$A96,'DATA (Israeli contractor)'!K:K)</f>
        <v>0</v>
      </c>
      <c r="D96" s="1">
        <f>COUNTIF('DATA (Israeli beneficial owner)'!$D:$D,A96)</f>
        <v>1</v>
      </c>
      <c r="E96" s="6">
        <f>SUMIF('DATA (Israeli beneficial owner)'!D:D,'FORMULAS (categories)'!$A96,'DATA (Israeli beneficial owner)'!K:K)</f>
        <v>335878.76</v>
      </c>
      <c r="F96" s="1">
        <f>COUNTIF('DATA (Israeli origin)'!$D:$D,A96)</f>
        <v>0</v>
      </c>
      <c r="G96" s="6">
        <f>SUMIF('DATA (Israeli origin)'!D:D,'FORMULAS (categories)'!$A96,'DATA (Israeli origin)'!K:K)</f>
        <v>0</v>
      </c>
      <c r="H96" s="1">
        <f t="shared" si="2"/>
        <v>1</v>
      </c>
      <c r="I96" s="6">
        <f t="shared" si="3"/>
        <v>335878.76</v>
      </c>
    </row>
    <row r="97" spans="1:9" x14ac:dyDescent="0.2">
      <c r="A97" s="1" t="s">
        <v>282</v>
      </c>
      <c r="B97" s="1">
        <f>COUNTIF('DATA (Israeli contractor)'!$D:$D,A97)</f>
        <v>1</v>
      </c>
      <c r="C97" s="6">
        <f>SUMIF('DATA (Israeli contractor)'!D:D,'FORMULAS (categories)'!$A97,'DATA (Israeli contractor)'!K:K)</f>
        <v>353944.732288</v>
      </c>
      <c r="D97" s="1">
        <f>COUNTIF('DATA (Israeli beneficial owner)'!$D:$D,A97)</f>
        <v>0</v>
      </c>
      <c r="E97" s="6">
        <f>SUMIF('DATA (Israeli beneficial owner)'!D:D,'FORMULAS (categories)'!$A97,'DATA (Israeli beneficial owner)'!K:K)</f>
        <v>0</v>
      </c>
      <c r="F97" s="1">
        <f>COUNTIF('DATA (Israeli origin)'!$D:$D,A97)</f>
        <v>0</v>
      </c>
      <c r="G97" s="6">
        <f>SUMIF('DATA (Israeli origin)'!D:D,'FORMULAS (categories)'!$A97,'DATA (Israeli origin)'!K:K)</f>
        <v>0</v>
      </c>
      <c r="H97" s="1">
        <f t="shared" si="2"/>
        <v>1</v>
      </c>
      <c r="I97" s="6">
        <f t="shared" si="3"/>
        <v>353944.732288</v>
      </c>
    </row>
    <row r="98" spans="1:9" x14ac:dyDescent="0.2">
      <c r="A98" s="1" t="s">
        <v>283</v>
      </c>
      <c r="B98" s="1">
        <f>COUNTIF('DATA (Israeli contractor)'!$D:$D,A98)</f>
        <v>2</v>
      </c>
      <c r="C98" s="6">
        <f>SUMIF('DATA (Israeli contractor)'!D:D,'FORMULAS (categories)'!$A98,'DATA (Israeli contractor)'!K:K)</f>
        <v>21878719</v>
      </c>
      <c r="D98" s="1">
        <f>COUNTIF('DATA (Israeli beneficial owner)'!$D:$D,A98)</f>
        <v>0</v>
      </c>
      <c r="E98" s="6">
        <f>SUMIF('DATA (Israeli beneficial owner)'!D:D,'FORMULAS (categories)'!$A98,'DATA (Israeli beneficial owner)'!K:K)</f>
        <v>0</v>
      </c>
      <c r="F98" s="1">
        <f>COUNTIF('DATA (Israeli origin)'!$D:$D,A98)</f>
        <v>0</v>
      </c>
      <c r="G98" s="6">
        <f>SUMIF('DATA (Israeli origin)'!D:D,'FORMULAS (categories)'!$A98,'DATA (Israeli origin)'!K:K)</f>
        <v>0</v>
      </c>
      <c r="H98" s="1">
        <f t="shared" si="2"/>
        <v>2</v>
      </c>
      <c r="I98" s="6">
        <f t="shared" si="3"/>
        <v>21878719</v>
      </c>
    </row>
    <row r="99" spans="1:9" x14ac:dyDescent="0.2">
      <c r="A99" s="1" t="s">
        <v>284</v>
      </c>
      <c r="B99" s="1">
        <f>COUNTIF('DATA (Israeli contractor)'!$D:$D,A99)</f>
        <v>2</v>
      </c>
      <c r="C99" s="6">
        <f>SUMIF('DATA (Israeli contractor)'!D:D,'FORMULAS (categories)'!$A99,'DATA (Israeli contractor)'!K:K)</f>
        <v>689010</v>
      </c>
      <c r="D99" s="1">
        <f>COUNTIF('DATA (Israeli beneficial owner)'!$D:$D,A99)</f>
        <v>1</v>
      </c>
      <c r="E99" s="6">
        <f>SUMIF('DATA (Israeli beneficial owner)'!D:D,'FORMULAS (categories)'!$A99,'DATA (Israeli beneficial owner)'!K:K)</f>
        <v>0</v>
      </c>
      <c r="F99" s="1">
        <f>COUNTIF('DATA (Israeli origin)'!$D:$D,A99)</f>
        <v>0</v>
      </c>
      <c r="G99" s="6">
        <f>SUMIF('DATA (Israeli origin)'!D:D,'FORMULAS (categories)'!$A99,'DATA (Israeli origin)'!K:K)</f>
        <v>0</v>
      </c>
      <c r="H99" s="1">
        <f t="shared" si="2"/>
        <v>3</v>
      </c>
      <c r="I99" s="6">
        <f t="shared" si="3"/>
        <v>689010</v>
      </c>
    </row>
    <row r="100" spans="1:9" x14ac:dyDescent="0.2">
      <c r="A100" s="1" t="s">
        <v>285</v>
      </c>
      <c r="B100" s="1">
        <f>COUNTIF('DATA (Israeli contractor)'!$D:$D, A100)</f>
        <v>8</v>
      </c>
      <c r="C100" s="6">
        <f>SUMIF('DATA (Israeli contractor)'!D:D,'FORMULAS (categories)'!$A100,'DATA (Israeli contractor)'!K:K)</f>
        <v>16697661</v>
      </c>
      <c r="D100" s="1">
        <f>COUNTIF('DATA (Israeli beneficial owner)'!$D:$D, A100)</f>
        <v>0</v>
      </c>
      <c r="E100" s="6">
        <f>SUMIF('DATA (Israeli beneficial owner)'!D:D,'FORMULAS (categories)'!$A100,'DATA (Israeli beneficial owner)'!K:K)</f>
        <v>0</v>
      </c>
      <c r="F100" s="1">
        <f>COUNTIF('DATA (Israeli origin)'!$D:$D, A100)</f>
        <v>0</v>
      </c>
      <c r="G100" s="6">
        <f>SUMIF('DATA (Israeli origin)'!D:D,'FORMULAS (categories)'!$A100,'DATA (Israeli origin)'!K:K)</f>
        <v>0</v>
      </c>
      <c r="H100" s="1">
        <f t="shared" si="2"/>
        <v>8</v>
      </c>
      <c r="I100" s="6">
        <f t="shared" si="3"/>
        <v>16697661</v>
      </c>
    </row>
    <row r="101" spans="1:9" x14ac:dyDescent="0.2">
      <c r="A101" s="1" t="s">
        <v>286</v>
      </c>
      <c r="B101" s="1">
        <f>COUNTIF('DATA (Israeli contractor)'!$D:$D,A101)</f>
        <v>1</v>
      </c>
      <c r="C101" s="6">
        <f>SUMIF('DATA (Israeli contractor)'!D:D,'FORMULAS (categories)'!$A101,'DATA (Israeli contractor)'!K:K)</f>
        <v>238500</v>
      </c>
      <c r="D101" s="1">
        <f>COUNTIF('DATA (Israeli beneficial owner)'!$D:$D,A101)</f>
        <v>0</v>
      </c>
      <c r="E101" s="6">
        <f>SUMIF('DATA (Israeli beneficial owner)'!D:D,'FORMULAS (categories)'!$A101,'DATA (Israeli beneficial owner)'!K:K)</f>
        <v>0</v>
      </c>
      <c r="F101" s="1">
        <f>COUNTIF('DATA (Israeli origin)'!$D:$D,A101)</f>
        <v>0</v>
      </c>
      <c r="G101" s="6">
        <f>SUMIF('DATA (Israeli origin)'!D:D,'FORMULAS (categories)'!$A101,'DATA (Israeli origin)'!K:K)</f>
        <v>0</v>
      </c>
      <c r="H101" s="1">
        <f t="shared" si="2"/>
        <v>1</v>
      </c>
      <c r="I101" s="6">
        <f t="shared" si="3"/>
        <v>238500</v>
      </c>
    </row>
    <row r="102" spans="1:9" x14ac:dyDescent="0.2">
      <c r="A102" s="1" t="s">
        <v>287</v>
      </c>
      <c r="B102" s="1">
        <f>COUNTIF('DATA (Israeli contractor)'!$D:$D,A102)</f>
        <v>1</v>
      </c>
      <c r="C102" s="6">
        <f>SUMIF('DATA (Israeli contractor)'!D:D,'FORMULAS (categories)'!$A102,'DATA (Israeli contractor)'!K:K)</f>
        <v>190080</v>
      </c>
      <c r="D102" s="1">
        <f>COUNTIF('DATA (Israeli beneficial owner)'!$D:$D,A102)</f>
        <v>0</v>
      </c>
      <c r="E102" s="6">
        <f>SUMIF('DATA (Israeli beneficial owner)'!D:D,'FORMULAS (categories)'!$A102,'DATA (Israeli beneficial owner)'!K:K)</f>
        <v>0</v>
      </c>
      <c r="F102" s="1">
        <f>COUNTIF('DATA (Israeli origin)'!$D:$D,A102)</f>
        <v>0</v>
      </c>
      <c r="G102" s="6">
        <f>SUMIF('DATA (Israeli origin)'!D:D,'FORMULAS (categories)'!$A102,'DATA (Israeli origin)'!K:K)</f>
        <v>0</v>
      </c>
      <c r="H102" s="1">
        <f t="shared" si="2"/>
        <v>1</v>
      </c>
      <c r="I102" s="6">
        <f t="shared" si="3"/>
        <v>190080</v>
      </c>
    </row>
    <row r="103" spans="1:9" x14ac:dyDescent="0.2">
      <c r="A103" s="1" t="s">
        <v>288</v>
      </c>
      <c r="B103" s="1">
        <f>COUNTIF('DATA (Israeli contractor)'!$D:$D,A103)</f>
        <v>5</v>
      </c>
      <c r="C103" s="6">
        <f>SUMIF('DATA (Israeli contractor)'!D:D,'FORMULAS (categories)'!$A103,'DATA (Israeli contractor)'!K:K)</f>
        <v>52373875.394999996</v>
      </c>
      <c r="D103" s="1">
        <f>COUNTIF('DATA (Israeli beneficial owner)'!$D:$D,A103)</f>
        <v>0</v>
      </c>
      <c r="E103" s="6">
        <f>SUMIF('DATA (Israeli beneficial owner)'!D:D,'FORMULAS (categories)'!$A103,'DATA (Israeli beneficial owner)'!K:K)</f>
        <v>0</v>
      </c>
      <c r="F103" s="1">
        <f>COUNTIF('DATA (Israeli origin)'!$D:$D,A103)</f>
        <v>0</v>
      </c>
      <c r="G103" s="6">
        <f>SUMIF('DATA (Israeli origin)'!D:D,'FORMULAS (categories)'!$A103,'DATA (Israeli origin)'!K:K)</f>
        <v>0</v>
      </c>
      <c r="H103" s="1">
        <f t="shared" si="2"/>
        <v>5</v>
      </c>
      <c r="I103" s="6">
        <f t="shared" si="3"/>
        <v>52373875.394999996</v>
      </c>
    </row>
    <row r="104" spans="1:9" x14ac:dyDescent="0.2">
      <c r="A104" s="1" t="s">
        <v>289</v>
      </c>
      <c r="B104" s="1">
        <f>COUNTIF('DATA (Israeli contractor)'!$D:$D,A104)</f>
        <v>1</v>
      </c>
      <c r="C104" s="6">
        <f>SUMIF('DATA (Israeli contractor)'!D:D,'FORMULAS (categories)'!$A104,'DATA (Israeli contractor)'!K:K)</f>
        <v>491976.91680000001</v>
      </c>
      <c r="D104" s="1">
        <f>COUNTIF('DATA (Israeli beneficial owner)'!$D:$D,A104)</f>
        <v>0</v>
      </c>
      <c r="E104" s="6">
        <f>SUMIF('DATA (Israeli beneficial owner)'!D:D,'FORMULAS (categories)'!$A104,'DATA (Israeli beneficial owner)'!K:K)</f>
        <v>0</v>
      </c>
      <c r="F104" s="1">
        <f>COUNTIF('DATA (Israeli origin)'!$D:$D,A104)</f>
        <v>0</v>
      </c>
      <c r="G104" s="6">
        <f>SUMIF('DATA (Israeli origin)'!D:D,'FORMULAS (categories)'!$A104,'DATA (Israeli origin)'!K:K)</f>
        <v>0</v>
      </c>
      <c r="H104" s="1">
        <f t="shared" si="2"/>
        <v>1</v>
      </c>
      <c r="I104" s="6">
        <f t="shared" si="3"/>
        <v>491976.91680000001</v>
      </c>
    </row>
    <row r="105" spans="1:9" x14ac:dyDescent="0.2">
      <c r="A105" s="1" t="s">
        <v>290</v>
      </c>
      <c r="B105" s="1">
        <f>COUNTIF('DATA (Israeli contractor)'!$D:$D,A105)</f>
        <v>0</v>
      </c>
      <c r="C105" s="6">
        <f>SUMIF('DATA (Israeli contractor)'!D:D,'FORMULAS (categories)'!$A105,'DATA (Israeli contractor)'!K:K)</f>
        <v>0</v>
      </c>
      <c r="D105" s="1">
        <f>COUNTIF('DATA (Israeli beneficial owner)'!$D:$D,A105)</f>
        <v>1</v>
      </c>
      <c r="E105" s="6">
        <f>SUMIF('DATA (Israeli beneficial owner)'!D:D,'FORMULAS (categories)'!$A105,'DATA (Israeli beneficial owner)'!K:K)</f>
        <v>0.01</v>
      </c>
      <c r="F105" s="1">
        <f>COUNTIF('DATA (Israeli origin)'!$D:$D,A105)</f>
        <v>0</v>
      </c>
      <c r="G105" s="6">
        <f>SUMIF('DATA (Israeli origin)'!D:D,'FORMULAS (categories)'!$A105,'DATA (Israeli origin)'!K:K)</f>
        <v>0</v>
      </c>
      <c r="H105" s="1">
        <f t="shared" si="2"/>
        <v>1</v>
      </c>
      <c r="I105" s="6">
        <f t="shared" si="3"/>
        <v>0.01</v>
      </c>
    </row>
    <row r="106" spans="1:9" x14ac:dyDescent="0.2">
      <c r="A106" s="1" t="s">
        <v>291</v>
      </c>
      <c r="B106" s="1">
        <f>COUNTIF('DATA (Israeli contractor)'!$D:$D,A106)</f>
        <v>1</v>
      </c>
      <c r="C106" s="6">
        <f>SUMIF('DATA (Israeli contractor)'!D:D,'FORMULAS (categories)'!$A106,'DATA (Israeli contractor)'!K:K)</f>
        <v>8198500</v>
      </c>
      <c r="D106" s="1">
        <f>COUNTIF('DATA (Israeli beneficial owner)'!$D:$D,A106)</f>
        <v>0</v>
      </c>
      <c r="E106" s="6">
        <f>SUMIF('DATA (Israeli beneficial owner)'!D:D,'FORMULAS (categories)'!$A106,'DATA (Israeli beneficial owner)'!K:K)</f>
        <v>0</v>
      </c>
      <c r="F106" s="1">
        <f>COUNTIF('DATA (Israeli origin)'!$D:$D,A106)</f>
        <v>0</v>
      </c>
      <c r="G106" s="6">
        <f>SUMIF('DATA (Israeli origin)'!D:D,'FORMULAS (categories)'!$A106,'DATA (Israeli origin)'!K:K)</f>
        <v>0</v>
      </c>
      <c r="H106" s="1">
        <f t="shared" si="2"/>
        <v>1</v>
      </c>
      <c r="I106" s="6">
        <f t="shared" si="3"/>
        <v>8198500</v>
      </c>
    </row>
    <row r="107" spans="1:9" x14ac:dyDescent="0.2">
      <c r="A107" s="1" t="s">
        <v>292</v>
      </c>
      <c r="B107" s="1">
        <f>COUNTIF('DATA (Israeli contractor)'!$D:$D,A107)</f>
        <v>2</v>
      </c>
      <c r="C107" s="6">
        <f>SUMIF('DATA (Israeli contractor)'!D:D,'FORMULAS (categories)'!$A107,'DATA (Israeli contractor)'!K:K)</f>
        <v>285560</v>
      </c>
      <c r="D107" s="1">
        <f>COUNTIF('DATA (Israeli beneficial owner)'!$D:$D,A107)</f>
        <v>0</v>
      </c>
      <c r="E107" s="6">
        <f>SUMIF('DATA (Israeli beneficial owner)'!D:D,'FORMULAS (categories)'!$A107,'DATA (Israeli beneficial owner)'!K:K)</f>
        <v>0</v>
      </c>
      <c r="F107" s="1">
        <f>COUNTIF('DATA (Israeli origin)'!$D:$D,A107)</f>
        <v>0</v>
      </c>
      <c r="G107" s="6">
        <f>SUMIF('DATA (Israeli origin)'!D:D,'FORMULAS (categories)'!$A107,'DATA (Israeli origin)'!K:K)</f>
        <v>0</v>
      </c>
      <c r="H107" s="1">
        <f t="shared" si="2"/>
        <v>2</v>
      </c>
      <c r="I107" s="6">
        <f t="shared" si="3"/>
        <v>285560</v>
      </c>
    </row>
    <row r="108" spans="1:9" x14ac:dyDescent="0.2">
      <c r="A108" s="1" t="s">
        <v>293</v>
      </c>
      <c r="B108" s="1">
        <f>COUNTIF('DATA (Israeli contractor)'!$D:$D,A108)</f>
        <v>2</v>
      </c>
      <c r="C108" s="6">
        <f>SUMIF('DATA (Israeli contractor)'!D:D,'FORMULAS (categories)'!$A108,'DATA (Israeli contractor)'!K:K)</f>
        <v>2319614.9280000003</v>
      </c>
      <c r="D108" s="1">
        <f>COUNTIF('DATA (Israeli beneficial owner)'!$D:$D,A108)</f>
        <v>0</v>
      </c>
      <c r="E108" s="6">
        <f>SUMIF('DATA (Israeli beneficial owner)'!D:D,'FORMULAS (categories)'!$A108,'DATA (Israeli beneficial owner)'!K:K)</f>
        <v>0</v>
      </c>
      <c r="F108" s="1">
        <f>COUNTIF('DATA (Israeli origin)'!$D:$D,A108)</f>
        <v>0</v>
      </c>
      <c r="G108" s="6">
        <f>SUMIF('DATA (Israeli origin)'!D:D,'FORMULAS (categories)'!$A108,'DATA (Israeli origin)'!K:K)</f>
        <v>0</v>
      </c>
      <c r="H108" s="1">
        <f t="shared" si="2"/>
        <v>2</v>
      </c>
      <c r="I108" s="6">
        <f t="shared" si="3"/>
        <v>2319614.9280000003</v>
      </c>
    </row>
    <row r="109" spans="1:9" x14ac:dyDescent="0.2">
      <c r="A109" s="1" t="s">
        <v>294</v>
      </c>
      <c r="B109" s="1">
        <f>COUNTIF('DATA (Israeli contractor)'!$D:$D,A109)</f>
        <v>1</v>
      </c>
      <c r="C109" s="6">
        <f>SUMIF('DATA (Israeli contractor)'!D:D,'FORMULAS (categories)'!$A109,'DATA (Israeli contractor)'!K:K)</f>
        <v>3035954</v>
      </c>
      <c r="D109" s="1">
        <f>COUNTIF('DATA (Israeli beneficial owner)'!$D:$D,A109)</f>
        <v>0</v>
      </c>
      <c r="E109" s="6">
        <f>SUMIF('DATA (Israeli beneficial owner)'!D:D,'FORMULAS (categories)'!$A109,'DATA (Israeli beneficial owner)'!K:K)</f>
        <v>0</v>
      </c>
      <c r="F109" s="1">
        <f>COUNTIF('DATA (Israeli origin)'!$D:$D,A109)</f>
        <v>0</v>
      </c>
      <c r="G109" s="6">
        <f>SUMIF('DATA (Israeli origin)'!D:D,'FORMULAS (categories)'!$A109,'DATA (Israeli origin)'!K:K)</f>
        <v>0</v>
      </c>
      <c r="H109" s="1">
        <f t="shared" si="2"/>
        <v>1</v>
      </c>
      <c r="I109" s="6">
        <f t="shared" si="3"/>
        <v>3035954</v>
      </c>
    </row>
    <row r="110" spans="1:9" x14ac:dyDescent="0.2">
      <c r="A110" s="1" t="s">
        <v>295</v>
      </c>
      <c r="B110" s="1">
        <f>COUNTIF('DATA (Israeli contractor)'!$D:$D,A110)</f>
        <v>2</v>
      </c>
      <c r="C110" s="6">
        <f>SUMIF('DATA (Israeli contractor)'!D:D,'FORMULAS (categories)'!$A110,'DATA (Israeli contractor)'!K:K)</f>
        <v>2</v>
      </c>
      <c r="D110" s="1">
        <f>COUNTIF('DATA (Israeli beneficial owner)'!$D:$D,A110)</f>
        <v>0</v>
      </c>
      <c r="E110" s="6">
        <f>SUMIF('DATA (Israeli beneficial owner)'!D:D,'FORMULAS (categories)'!$A110,'DATA (Israeli beneficial owner)'!K:K)</f>
        <v>0</v>
      </c>
      <c r="F110" s="1">
        <f>COUNTIF('DATA (Israeli origin)'!$D:$D,A110)</f>
        <v>0</v>
      </c>
      <c r="G110" s="6">
        <f>SUMIF('DATA (Israeli origin)'!D:D,'FORMULAS (categories)'!$A110,'DATA (Israeli origin)'!K:K)</f>
        <v>0</v>
      </c>
      <c r="H110" s="1">
        <f t="shared" si="2"/>
        <v>2</v>
      </c>
      <c r="I110" s="6">
        <f t="shared" si="3"/>
        <v>2</v>
      </c>
    </row>
    <row r="111" spans="1:9" x14ac:dyDescent="0.2">
      <c r="A111" s="1" t="s">
        <v>296</v>
      </c>
      <c r="B111" s="1">
        <f>COUNTIF('DATA (Israeli contractor)'!$D:$D,A111)</f>
        <v>1</v>
      </c>
      <c r="C111" s="6">
        <f>SUMIF('DATA (Israeli contractor)'!D:D,'FORMULAS (categories)'!$A111,'DATA (Israeli contractor)'!K:K)</f>
        <v>18888198.813999999</v>
      </c>
      <c r="D111" s="1">
        <f>COUNTIF('DATA (Israeli beneficial owner)'!$D:$D,A111)</f>
        <v>0</v>
      </c>
      <c r="E111" s="6">
        <f>SUMIF('DATA (Israeli beneficial owner)'!D:D,'FORMULAS (categories)'!$A111,'DATA (Israeli beneficial owner)'!K:K)</f>
        <v>0</v>
      </c>
      <c r="F111" s="1">
        <f>COUNTIF('DATA (Israeli origin)'!$D:$D,A111)</f>
        <v>0</v>
      </c>
      <c r="G111" s="6">
        <f>SUMIF('DATA (Israeli origin)'!D:D,'FORMULAS (categories)'!$A111,'DATA (Israeli origin)'!K:K)</f>
        <v>0</v>
      </c>
      <c r="H111" s="1">
        <f t="shared" si="2"/>
        <v>1</v>
      </c>
      <c r="I111" s="6">
        <f t="shared" si="3"/>
        <v>18888198.813999999</v>
      </c>
    </row>
    <row r="112" spans="1:9" x14ac:dyDescent="0.2">
      <c r="A112" s="1" t="s">
        <v>297</v>
      </c>
      <c r="B112" s="1">
        <f>COUNTIF('DATA (Israeli contractor)'!$D:$D,A112)</f>
        <v>1</v>
      </c>
      <c r="C112" s="6">
        <f>SUMIF('DATA (Israeli contractor)'!D:D,'FORMULAS (categories)'!$A112,'DATA (Israeli contractor)'!K:K)</f>
        <v>5003164</v>
      </c>
      <c r="D112" s="1">
        <f>COUNTIF('DATA (Israeli beneficial owner)'!$D:$D,A112)</f>
        <v>0</v>
      </c>
      <c r="E112" s="6">
        <f>SUMIF('DATA (Israeli beneficial owner)'!D:D,'FORMULAS (categories)'!$A112,'DATA (Israeli beneficial owner)'!K:K)</f>
        <v>0</v>
      </c>
      <c r="F112" s="1">
        <f>COUNTIF('DATA (Israeli origin)'!$D:$D,A112)</f>
        <v>0</v>
      </c>
      <c r="G112" s="6">
        <f>SUMIF('DATA (Israeli origin)'!D:D,'FORMULAS (categories)'!$A112,'DATA (Israeli origin)'!K:K)</f>
        <v>0</v>
      </c>
      <c r="H112" s="1">
        <f t="shared" si="2"/>
        <v>1</v>
      </c>
      <c r="I112" s="6">
        <f t="shared" si="3"/>
        <v>5003164</v>
      </c>
    </row>
    <row r="113" spans="1:9" x14ac:dyDescent="0.2">
      <c r="A113" s="1" t="s">
        <v>298</v>
      </c>
      <c r="B113" s="1">
        <f>COUNTIF('DATA (Israeli contractor)'!$D:$D,A113)</f>
        <v>0</v>
      </c>
      <c r="C113" s="6">
        <f>SUMIF('DATA (Israeli contractor)'!D:D,'FORMULAS (categories)'!$A113,'DATA (Israeli contractor)'!K:K)</f>
        <v>0</v>
      </c>
      <c r="D113" s="1">
        <f>COUNTIF('DATA (Israeli beneficial owner)'!$D:$D,A113)</f>
        <v>1</v>
      </c>
      <c r="E113" s="6">
        <f>SUMIF('DATA (Israeli beneficial owner)'!D:D,'FORMULAS (categories)'!$A113,'DATA (Israeli beneficial owner)'!K:K)</f>
        <v>369180</v>
      </c>
      <c r="F113" s="1">
        <f>COUNTIF('DATA (Israeli origin)'!$D:$D,A113)</f>
        <v>0</v>
      </c>
      <c r="G113" s="6">
        <f>SUMIF('DATA (Israeli origin)'!D:D,'FORMULAS (categories)'!$A113,'DATA (Israeli origin)'!K:K)</f>
        <v>0</v>
      </c>
      <c r="H113" s="1">
        <f t="shared" si="2"/>
        <v>1</v>
      </c>
      <c r="I113" s="6">
        <f t="shared" si="3"/>
        <v>369180</v>
      </c>
    </row>
    <row r="114" spans="1:9" x14ac:dyDescent="0.2">
      <c r="A114" s="1" t="s">
        <v>62</v>
      </c>
      <c r="B114" s="1">
        <f>COUNTIF('DATA (Israeli contractor)'!$D:$D,A114)</f>
        <v>0</v>
      </c>
      <c r="C114" s="6">
        <f>SUMIF('DATA (Israeli contractor)'!D:D,'FORMULAS (categories)'!$A114,'DATA (Israeli contractor)'!K:K)</f>
        <v>0</v>
      </c>
      <c r="D114" s="1">
        <f>COUNTIF('DATA (Israeli beneficial owner)'!$D:$D,A114)</f>
        <v>13</v>
      </c>
      <c r="E114" s="6">
        <f>SUMIF('DATA (Israeli beneficial owner)'!D:D,'FORMULAS (categories)'!$A114,'DATA (Israeli beneficial owner)'!K:K)</f>
        <v>487042539.26295757</v>
      </c>
      <c r="F114" s="1">
        <f>COUNTIF('DATA (Israeli origin)'!$D:$D,A114)</f>
        <v>0</v>
      </c>
      <c r="G114" s="6">
        <f>SUMIF('DATA (Israeli origin)'!D:D,'FORMULAS (categories)'!$A114,'DATA (Israeli origin)'!K:K)</f>
        <v>0</v>
      </c>
      <c r="H114" s="1">
        <f t="shared" si="2"/>
        <v>13</v>
      </c>
      <c r="I114" s="6">
        <f t="shared" si="3"/>
        <v>487042539.26295757</v>
      </c>
    </row>
    <row r="115" spans="1:9" x14ac:dyDescent="0.2">
      <c r="A115" s="1" t="s">
        <v>299</v>
      </c>
      <c r="B115" s="1">
        <f>COUNTIF('DATA (Israeli contractor)'!$D:$D,A115)</f>
        <v>3</v>
      </c>
      <c r="C115" s="6">
        <f>SUMIF('DATA (Israeli contractor)'!D:D,'FORMULAS (categories)'!$A115,'DATA (Israeli contractor)'!K:K)</f>
        <v>5522738.8799999999</v>
      </c>
      <c r="D115" s="1">
        <f>COUNTIF('DATA (Israeli beneficial owner)'!$D:$D,A115)</f>
        <v>0</v>
      </c>
      <c r="E115" s="6">
        <f>SUMIF('DATA (Israeli beneficial owner)'!D:D,'FORMULAS (categories)'!$A115,'DATA (Israeli beneficial owner)'!K:K)</f>
        <v>0</v>
      </c>
      <c r="F115" s="1">
        <f>COUNTIF('DATA (Israeli origin)'!$D:$D,A115)</f>
        <v>0</v>
      </c>
      <c r="G115" s="6">
        <f>SUMIF('DATA (Israeli origin)'!D:D,'FORMULAS (categories)'!$A115,'DATA (Israeli origin)'!K:K)</f>
        <v>0</v>
      </c>
      <c r="H115" s="1">
        <f t="shared" si="2"/>
        <v>3</v>
      </c>
      <c r="I115" s="6">
        <f t="shared" si="3"/>
        <v>5522738.8799999999</v>
      </c>
    </row>
    <row r="116" spans="1:9" x14ac:dyDescent="0.2">
      <c r="A116" s="1" t="s">
        <v>300</v>
      </c>
      <c r="B116" s="1">
        <f>COUNTIF('DATA (Israeli contractor)'!$D:$D,A116)</f>
        <v>1</v>
      </c>
      <c r="C116" s="6">
        <f>SUMIF('DATA (Israeli contractor)'!D:D,'FORMULAS (categories)'!$A116,'DATA (Israeli contractor)'!K:K)</f>
        <v>925999.92</v>
      </c>
      <c r="D116" s="1">
        <f>COUNTIF('DATA (Israeli beneficial owner)'!$D:$D,A116)</f>
        <v>0</v>
      </c>
      <c r="E116" s="6">
        <f>SUMIF('DATA (Israeli beneficial owner)'!D:D,'FORMULAS (categories)'!$A116,'DATA (Israeli beneficial owner)'!K:K)</f>
        <v>0</v>
      </c>
      <c r="F116" s="1">
        <f>COUNTIF('DATA (Israeli origin)'!$D:$D,A116)</f>
        <v>0</v>
      </c>
      <c r="G116" s="6">
        <f>SUMIF('DATA (Israeli origin)'!D:D,'FORMULAS (categories)'!$A116,'DATA (Israeli origin)'!K:K)</f>
        <v>0</v>
      </c>
      <c r="H116" s="1">
        <f t="shared" si="2"/>
        <v>1</v>
      </c>
      <c r="I116" s="6">
        <f t="shared" si="3"/>
        <v>925999.92</v>
      </c>
    </row>
    <row r="117" spans="1:9" x14ac:dyDescent="0.2">
      <c r="A117" s="1" t="s">
        <v>301</v>
      </c>
      <c r="B117" s="1">
        <f>COUNTIF('DATA (Israeli contractor)'!$D:$D,A117)</f>
        <v>1</v>
      </c>
      <c r="C117" s="6">
        <f>SUMIF('DATA (Israeli contractor)'!D:D,'FORMULAS (categories)'!$A117,'DATA (Israeli contractor)'!K:K)</f>
        <v>9900000</v>
      </c>
      <c r="D117" s="1">
        <f>COUNTIF('DATA (Israeli beneficial owner)'!$D:$D,A117)</f>
        <v>0</v>
      </c>
      <c r="E117" s="6">
        <f>SUMIF('DATA (Israeli beneficial owner)'!D:D,'FORMULAS (categories)'!$A117,'DATA (Israeli beneficial owner)'!K:K)</f>
        <v>0</v>
      </c>
      <c r="F117" s="1">
        <f>COUNTIF('DATA (Israeli origin)'!$D:$D,A117)</f>
        <v>0</v>
      </c>
      <c r="G117" s="6">
        <f>SUMIF('DATA (Israeli origin)'!D:D,'FORMULAS (categories)'!$A117,'DATA (Israeli origin)'!K:K)</f>
        <v>0</v>
      </c>
      <c r="H117" s="1">
        <f t="shared" si="2"/>
        <v>1</v>
      </c>
      <c r="I117" s="6">
        <f t="shared" si="3"/>
        <v>9900000</v>
      </c>
    </row>
    <row r="118" spans="1:9" ht="15" x14ac:dyDescent="0.25">
      <c r="B118" s="8">
        <f t="shared" ref="B118:I118" si="4">SUM(B4:B117)</f>
        <v>142</v>
      </c>
      <c r="C118" s="9">
        <f t="shared" si="4"/>
        <v>2137679356.5870008</v>
      </c>
      <c r="D118" s="8">
        <f t="shared" si="4"/>
        <v>59</v>
      </c>
      <c r="E118" s="9">
        <f t="shared" si="4"/>
        <v>609144943.45383763</v>
      </c>
      <c r="F118" s="8">
        <f t="shared" si="4"/>
        <v>6</v>
      </c>
      <c r="G118" s="9">
        <f t="shared" si="4"/>
        <v>2889366.2683999999</v>
      </c>
      <c r="H118" s="8">
        <f t="shared" si="4"/>
        <v>207</v>
      </c>
      <c r="I118" s="9">
        <f t="shared" si="4"/>
        <v>2749713666.3092389</v>
      </c>
    </row>
  </sheetData>
  <sortState ref="A3:K156">
    <sortCondition ref="A1"/>
  </sortState>
  <mergeCells count="4">
    <mergeCell ref="B2:C2"/>
    <mergeCell ref="D2:E2"/>
    <mergeCell ref="F2:G2"/>
    <mergeCell ref="H2:I2"/>
  </mergeCells>
  <pageMargins left="0.7" right="0.7" top="0.75" bottom="0.75" header="0.3" footer="0.3"/>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L105"/>
  <sheetViews>
    <sheetView workbookViewId="0">
      <selection activeCell="A40" sqref="A40"/>
    </sheetView>
  </sheetViews>
  <sheetFormatPr defaultColWidth="9.140625" defaultRowHeight="15" x14ac:dyDescent="0.25"/>
  <cols>
    <col min="1" max="1" width="26" style="1" bestFit="1" customWidth="1"/>
    <col min="2" max="2" width="9" style="1" bestFit="1" customWidth="1"/>
    <col min="3" max="3" width="20.42578125" style="1" bestFit="1" customWidth="1"/>
    <col min="4" max="4" width="9" style="1" bestFit="1" customWidth="1"/>
    <col min="5" max="5" width="18.7109375" style="1" bestFit="1" customWidth="1"/>
    <col min="6" max="6" width="9" style="1" bestFit="1" customWidth="1"/>
    <col min="7" max="7" width="16.28515625" style="1" bestFit="1" customWidth="1"/>
    <col min="8" max="8" width="10.85546875" style="1" bestFit="1" customWidth="1"/>
    <col min="9" max="9" width="20.42578125" style="1" bestFit="1" customWidth="1"/>
    <col min="10" max="10" width="16.42578125" style="1" bestFit="1" customWidth="1"/>
    <col min="11" max="11" width="18.7109375" style="8" bestFit="1" customWidth="1"/>
    <col min="12" max="12" width="9.140625" style="1" bestFit="1"/>
    <col min="13" max="16384" width="9.140625" style="1"/>
  </cols>
  <sheetData>
    <row r="1" spans="1:12" s="33" customFormat="1" x14ac:dyDescent="0.25">
      <c r="A1" s="34" t="s">
        <v>418</v>
      </c>
      <c r="I1" s="35"/>
      <c r="J1" s="36"/>
      <c r="K1" s="37"/>
      <c r="L1" s="38"/>
    </row>
    <row r="2" spans="1:12" x14ac:dyDescent="0.25">
      <c r="B2" s="85" t="s">
        <v>72</v>
      </c>
      <c r="C2" s="85"/>
      <c r="D2" s="85" t="s">
        <v>73</v>
      </c>
      <c r="E2" s="85"/>
      <c r="F2" s="85" t="s">
        <v>74</v>
      </c>
      <c r="G2" s="85"/>
      <c r="H2" s="85" t="s">
        <v>75</v>
      </c>
      <c r="I2" s="85"/>
      <c r="J2" s="8"/>
    </row>
    <row r="3" spans="1:12" x14ac:dyDescent="0.25">
      <c r="A3" s="8" t="s">
        <v>302</v>
      </c>
      <c r="B3" s="8" t="s">
        <v>77</v>
      </c>
      <c r="C3" s="8" t="s">
        <v>78</v>
      </c>
      <c r="D3" s="8" t="s">
        <v>77</v>
      </c>
      <c r="E3" s="8" t="s">
        <v>78</v>
      </c>
      <c r="F3" s="8" t="s">
        <v>77</v>
      </c>
      <c r="G3" s="8" t="s">
        <v>78</v>
      </c>
      <c r="H3" s="8" t="s">
        <v>79</v>
      </c>
      <c r="I3" s="8" t="s">
        <v>78</v>
      </c>
      <c r="J3" s="8"/>
    </row>
    <row r="4" spans="1:12" x14ac:dyDescent="0.25">
      <c r="A4" s="1" t="s">
        <v>303</v>
      </c>
      <c r="B4" s="1">
        <f>COUNTIF('DATA (Israeli contractor)'!$G:$G, A4)</f>
        <v>1</v>
      </c>
      <c r="C4" s="6">
        <f>SUMIF('DATA (Israeli contractor)'!G:G,$A4,'DATA (Israeli contractor)'!K:K)</f>
        <v>980000</v>
      </c>
      <c r="D4" s="1">
        <f>COUNTIF('DATA (Israeli beneficial owner)'!$G:$G, A4)</f>
        <v>0</v>
      </c>
      <c r="E4" s="6">
        <f>SUMIF('DATA (Israeli beneficial owner)'!G:G,$A4,'DATA (Israeli beneficial owner)'!K:K)</f>
        <v>0</v>
      </c>
      <c r="F4" s="1">
        <f>COUNTIF('DATA (Israeli origin)'!$G:$G, A4)</f>
        <v>0</v>
      </c>
      <c r="G4" s="6">
        <f>SUMIF('DATA (Israeli origin)'!G:G,$A4,'DATA (Israeli origin)'!K:K)</f>
        <v>0</v>
      </c>
      <c r="H4" s="1">
        <f t="shared" ref="H4:I56" si="0">SUM(B4,D4,F4)</f>
        <v>1</v>
      </c>
      <c r="I4" s="6">
        <f>SUM(C4,E4,G4)</f>
        <v>980000</v>
      </c>
      <c r="J4" s="75"/>
      <c r="K4" s="9"/>
    </row>
    <row r="5" spans="1:12" x14ac:dyDescent="0.25">
      <c r="A5" s="1" t="s">
        <v>304</v>
      </c>
      <c r="B5" s="1">
        <f>COUNTIF('DATA (Israeli contractor)'!$G:$G,A5)</f>
        <v>3</v>
      </c>
      <c r="C5" s="6">
        <f>SUMIF('DATA (Israeli contractor)'!G:G,$A5,'DATA (Israeli contractor)'!K:K)</f>
        <v>8330476.2000000002</v>
      </c>
      <c r="D5" s="1">
        <f>COUNTIF('DATA (Israeli beneficial owner)'!$G:$G,A5)</f>
        <v>0</v>
      </c>
      <c r="E5" s="6">
        <f>SUMIF('DATA (Israeli beneficial owner)'!G:G,$A5,'DATA (Israeli beneficial owner)'!K:K)</f>
        <v>0</v>
      </c>
      <c r="F5" s="1">
        <f>COUNTIF('DATA (Israeli origin)'!$G:$G,A5)</f>
        <v>0</v>
      </c>
      <c r="G5" s="6">
        <f>SUMIF('DATA (Israeli origin)'!G:G,$A5,'DATA (Israeli origin)'!K:K)</f>
        <v>0</v>
      </c>
      <c r="H5" s="1">
        <f t="shared" si="0"/>
        <v>3</v>
      </c>
      <c r="I5" s="6">
        <f t="shared" si="0"/>
        <v>8330476.2000000002</v>
      </c>
      <c r="J5" s="75"/>
      <c r="K5" s="9"/>
    </row>
    <row r="6" spans="1:12" x14ac:dyDescent="0.25">
      <c r="A6" s="1" t="s">
        <v>305</v>
      </c>
      <c r="B6" s="1">
        <f>COUNTIF('DATA (Israeli contractor)'!$G:$G,A6)</f>
        <v>2</v>
      </c>
      <c r="C6" s="6">
        <f>SUMIF('DATA (Israeli contractor)'!G:G,$A6,'DATA (Israeli contractor)'!K:K)</f>
        <v>17137200</v>
      </c>
      <c r="D6" s="1">
        <f>COUNTIF('DATA (Israeli beneficial owner)'!$G:$G,A6)</f>
        <v>0</v>
      </c>
      <c r="E6" s="6">
        <f>SUMIF('DATA (Israeli beneficial owner)'!G:G,$A6,'DATA (Israeli beneficial owner)'!K:K)</f>
        <v>0</v>
      </c>
      <c r="F6" s="1">
        <f>COUNTIF('DATA (Israeli origin)'!$G:$G,A6)</f>
        <v>0</v>
      </c>
      <c r="G6" s="6">
        <f>SUMIF('DATA (Israeli origin)'!G:G,$A6,'DATA (Israeli origin)'!K:K)</f>
        <v>0</v>
      </c>
      <c r="H6" s="1">
        <f t="shared" si="0"/>
        <v>2</v>
      </c>
      <c r="I6" s="6">
        <f t="shared" si="0"/>
        <v>17137200</v>
      </c>
      <c r="J6" s="75"/>
      <c r="K6" s="9"/>
    </row>
    <row r="7" spans="1:12" x14ac:dyDescent="0.25">
      <c r="A7" s="1" t="s">
        <v>306</v>
      </c>
      <c r="B7" s="1">
        <f>COUNTIF('DATA (Israeli contractor)'!$G:$G,A7)</f>
        <v>1</v>
      </c>
      <c r="C7" s="6">
        <f>SUMIF('DATA (Israeli contractor)'!G:G,$A7,'DATA (Israeli contractor)'!K:K)</f>
        <v>238500</v>
      </c>
      <c r="D7" s="1">
        <f>COUNTIF('DATA (Israeli beneficial owner)'!$G:$G,A7)</f>
        <v>0</v>
      </c>
      <c r="E7" s="6">
        <f>SUMIF('DATA (Israeli beneficial owner)'!G:G,$A7,'DATA (Israeli beneficial owner)'!K:K)</f>
        <v>0</v>
      </c>
      <c r="F7" s="1">
        <f>COUNTIF('DATA (Israeli origin)'!$G:$G,A7)</f>
        <v>0</v>
      </c>
      <c r="G7" s="6">
        <f>SUMIF('DATA (Israeli origin)'!G:G,$A7,'DATA (Israeli origin)'!K:K)</f>
        <v>0</v>
      </c>
      <c r="H7" s="1">
        <f t="shared" si="0"/>
        <v>1</v>
      </c>
      <c r="I7" s="6">
        <f t="shared" si="0"/>
        <v>238500</v>
      </c>
      <c r="J7" s="75"/>
      <c r="K7" s="9"/>
    </row>
    <row r="8" spans="1:12" x14ac:dyDescent="0.25">
      <c r="A8" s="1" t="s">
        <v>307</v>
      </c>
      <c r="B8" s="1">
        <f>COUNTIF('DATA (Israeli contractor)'!$G:$G,A8)</f>
        <v>1</v>
      </c>
      <c r="C8" s="6">
        <f>SUMIF('DATA (Israeli contractor)'!G:G,$A8,'DATA (Israeli contractor)'!K:K)</f>
        <v>7888687.0199999996</v>
      </c>
      <c r="D8" s="1">
        <f>COUNTIF('DATA (Israeli beneficial owner)'!$G:$G,A8)</f>
        <v>0</v>
      </c>
      <c r="E8" s="6">
        <f>SUMIF('DATA (Israeli beneficial owner)'!G:G,$A8,'DATA (Israeli beneficial owner)'!K:K)</f>
        <v>0</v>
      </c>
      <c r="F8" s="1">
        <f>COUNTIF('DATA (Israeli origin)'!$G:$G,A8)</f>
        <v>0</v>
      </c>
      <c r="G8" s="6">
        <f>SUMIF('DATA (Israeli origin)'!G:G,$A8,'DATA (Israeli origin)'!K:K)</f>
        <v>0</v>
      </c>
      <c r="H8" s="1">
        <f t="shared" si="0"/>
        <v>1</v>
      </c>
      <c r="I8" s="6">
        <f t="shared" si="0"/>
        <v>7888687.0199999996</v>
      </c>
      <c r="J8" s="75"/>
      <c r="K8" s="9"/>
    </row>
    <row r="9" spans="1:12" x14ac:dyDescent="0.25">
      <c r="A9" s="1" t="s">
        <v>35</v>
      </c>
      <c r="B9" s="1">
        <f>COUNTIF('DATA (Israeli contractor)'!$G:$G,A9)</f>
        <v>0</v>
      </c>
      <c r="C9" s="6">
        <f>SUMIF('DATA (Israeli contractor)'!G:G,$A9,'DATA (Israeli contractor)'!K:K)</f>
        <v>0</v>
      </c>
      <c r="D9" s="1">
        <f>COUNTIF('DATA (Israeli beneficial owner)'!$G:$G,A9)</f>
        <v>11</v>
      </c>
      <c r="E9" s="6">
        <f>SUMIF('DATA (Israeli beneficial owner)'!G:G,$A9,'DATA (Israeli beneficial owner)'!K:K)</f>
        <v>480920853.57485759</v>
      </c>
      <c r="F9" s="1">
        <f>COUNTIF('DATA (Israeli origin)'!$G:$G,A9)</f>
        <v>0</v>
      </c>
      <c r="G9" s="6">
        <f>SUMIF('DATA (Israeli origin)'!G:G,$A9,'DATA (Israeli origin)'!K:K)</f>
        <v>0</v>
      </c>
      <c r="H9" s="1">
        <f t="shared" si="0"/>
        <v>11</v>
      </c>
      <c r="I9" s="6">
        <f t="shared" si="0"/>
        <v>480920853.57485759</v>
      </c>
      <c r="J9" s="75"/>
      <c r="K9" s="9"/>
    </row>
    <row r="10" spans="1:12" x14ac:dyDescent="0.25">
      <c r="A10" s="1" t="s">
        <v>308</v>
      </c>
      <c r="B10" s="1">
        <f>COUNTIF('DATA (Israeli contractor)'!$G:$G, A10)</f>
        <v>1</v>
      </c>
      <c r="C10" s="6">
        <f>SUMIF('DATA (Israeli contractor)'!G:G,$A10,'DATA (Israeli contractor)'!K:K)</f>
        <v>17000000</v>
      </c>
      <c r="D10" s="1">
        <f>COUNTIF('DATA (Israeli beneficial owner)'!$G:$G, A10)</f>
        <v>0</v>
      </c>
      <c r="E10" s="6">
        <f>SUMIF('DATA (Israeli beneficial owner)'!G:G,$A10,'DATA (Israeli beneficial owner)'!K:K)</f>
        <v>0</v>
      </c>
      <c r="F10" s="1">
        <f>COUNTIF('DATA (Israeli origin)'!$G:$G, A10)</f>
        <v>0</v>
      </c>
      <c r="G10" s="6">
        <f>SUMIF('DATA (Israeli origin)'!G:G,$A10,'DATA (Israeli origin)'!K:K)</f>
        <v>0</v>
      </c>
      <c r="H10" s="1">
        <f t="shared" si="0"/>
        <v>1</v>
      </c>
      <c r="I10" s="6">
        <f t="shared" si="0"/>
        <v>17000000</v>
      </c>
      <c r="J10" s="75"/>
      <c r="K10" s="9"/>
    </row>
    <row r="11" spans="1:12" x14ac:dyDescent="0.25">
      <c r="A11" s="1" t="s">
        <v>309</v>
      </c>
      <c r="B11" s="1">
        <f>COUNTIF('DATA (Israeli contractor)'!$G:$G,A11)</f>
        <v>2</v>
      </c>
      <c r="C11" s="6">
        <f>SUMIF('DATA (Israeli contractor)'!G:G,$A11,'DATA (Israeli contractor)'!K:K)</f>
        <v>6928520</v>
      </c>
      <c r="D11" s="1">
        <f>COUNTIF('DATA (Israeli beneficial owner)'!$G:$G,A11)</f>
        <v>0</v>
      </c>
      <c r="E11" s="6">
        <f>SUMIF('DATA (Israeli beneficial owner)'!G:G,$A11,'DATA (Israeli beneficial owner)'!K:K)</f>
        <v>0</v>
      </c>
      <c r="F11" s="1">
        <f>COUNTIF('DATA (Israeli origin)'!$G:$G,A11)</f>
        <v>0</v>
      </c>
      <c r="G11" s="6">
        <f>SUMIF('DATA (Israeli origin)'!G:G,$A11,'DATA (Israeli origin)'!K:K)</f>
        <v>0</v>
      </c>
      <c r="H11" s="1">
        <f t="shared" si="0"/>
        <v>2</v>
      </c>
      <c r="I11" s="6">
        <f t="shared" si="0"/>
        <v>6928520</v>
      </c>
      <c r="J11" s="75"/>
      <c r="K11" s="9"/>
    </row>
    <row r="12" spans="1:12" x14ac:dyDescent="0.25">
      <c r="A12" s="1" t="s">
        <v>310</v>
      </c>
      <c r="B12" s="1">
        <f>COUNTIF('DATA (Israeli contractor)'!$G:$G,A12)</f>
        <v>4</v>
      </c>
      <c r="C12" s="6">
        <f>SUMIF('DATA (Israeli contractor)'!G:G,$A12,'DATA (Israeli contractor)'!K:K)</f>
        <v>4085515</v>
      </c>
      <c r="D12" s="1">
        <f>COUNTIF('DATA (Israeli beneficial owner)'!$G:$G,A12)</f>
        <v>0</v>
      </c>
      <c r="E12" s="6">
        <f>SUMIF('DATA (Israeli beneficial owner)'!G:G,$A12,'DATA (Israeli beneficial owner)'!K:K)</f>
        <v>0</v>
      </c>
      <c r="F12" s="1">
        <f>COUNTIF('DATA (Israeli origin)'!$G:$G,A12)</f>
        <v>0</v>
      </c>
      <c r="G12" s="6">
        <f>SUMIF('DATA (Israeli origin)'!G:G,$A12,'DATA (Israeli origin)'!K:K)</f>
        <v>0</v>
      </c>
      <c r="H12" s="1">
        <f t="shared" si="0"/>
        <v>4</v>
      </c>
      <c r="I12" s="6">
        <f t="shared" si="0"/>
        <v>4085515</v>
      </c>
      <c r="J12" s="75"/>
      <c r="K12" s="9"/>
    </row>
    <row r="13" spans="1:12" x14ac:dyDescent="0.25">
      <c r="A13" s="1" t="s">
        <v>311</v>
      </c>
      <c r="B13" s="1">
        <f>COUNTIF('DATA (Israeli contractor)'!$G:$G,A13)</f>
        <v>0</v>
      </c>
      <c r="C13" s="6">
        <f>SUMIF('DATA (Israeli contractor)'!G:G,$A13,'DATA (Israeli contractor)'!K:K)</f>
        <v>0</v>
      </c>
      <c r="D13" s="1">
        <f>COUNTIF('DATA (Israeli beneficial owner)'!$G:$G,A13)</f>
        <v>3</v>
      </c>
      <c r="E13" s="6">
        <f>SUMIF('DATA (Israeli beneficial owner)'!G:G,$A13,'DATA (Israeli beneficial owner)'!K:K)</f>
        <v>485526.58999999997</v>
      </c>
      <c r="F13" s="1">
        <f>COUNTIF('DATA (Israeli origin)'!$G:$G,A13)</f>
        <v>0</v>
      </c>
      <c r="G13" s="6">
        <f>SUMIF('DATA (Israeli origin)'!G:G,$A13,'DATA (Israeli origin)'!K:K)</f>
        <v>0</v>
      </c>
      <c r="H13" s="1">
        <f t="shared" si="0"/>
        <v>3</v>
      </c>
      <c r="I13" s="6">
        <f t="shared" si="0"/>
        <v>485526.58999999997</v>
      </c>
      <c r="J13" s="75"/>
      <c r="K13" s="9"/>
    </row>
    <row r="14" spans="1:12" x14ac:dyDescent="0.25">
      <c r="A14" s="1" t="s">
        <v>312</v>
      </c>
      <c r="B14" s="1">
        <f>COUNTIF('DATA (Israeli contractor)'!$G:$G,A14)</f>
        <v>1</v>
      </c>
      <c r="C14" s="6">
        <f>SUMIF('DATA (Israeli contractor)'!G:G,$A14,'DATA (Israeli contractor)'!K:K)</f>
        <v>0.01</v>
      </c>
      <c r="D14" s="1">
        <f>COUNTIF('DATA (Israeli beneficial owner)'!$G:$G,A14)</f>
        <v>0</v>
      </c>
      <c r="E14" s="6">
        <f>SUMIF('DATA (Israeli beneficial owner)'!G:G,$A14,'DATA (Israeli beneficial owner)'!K:K)</f>
        <v>0</v>
      </c>
      <c r="F14" s="1">
        <f>COUNTIF('DATA (Israeli origin)'!$G:$G,A14)</f>
        <v>0</v>
      </c>
      <c r="G14" s="6">
        <f>SUMIF('DATA (Israeli origin)'!G:G,$A14,'DATA (Israeli origin)'!K:K)</f>
        <v>0</v>
      </c>
      <c r="H14" s="1">
        <f t="shared" si="0"/>
        <v>1</v>
      </c>
      <c r="I14" s="6">
        <f t="shared" si="0"/>
        <v>0.01</v>
      </c>
      <c r="J14" s="75"/>
      <c r="K14" s="9"/>
    </row>
    <row r="15" spans="1:12" x14ac:dyDescent="0.25">
      <c r="A15" s="1" t="s">
        <v>313</v>
      </c>
      <c r="B15" s="1">
        <f>COUNTIF('DATA (Israeli contractor)'!$G:$G,A15)</f>
        <v>1</v>
      </c>
      <c r="C15" s="6">
        <f>SUMIF('DATA (Israeli contractor)'!G:G,$A15,'DATA (Israeli contractor)'!K:K)</f>
        <v>353944.732288</v>
      </c>
      <c r="D15" s="1">
        <f>COUNTIF('DATA (Israeli beneficial owner)'!$G:$G,A15)</f>
        <v>0</v>
      </c>
      <c r="E15" s="6">
        <f>SUMIF('DATA (Israeli beneficial owner)'!G:G,$A15,'DATA (Israeli beneficial owner)'!K:K)</f>
        <v>0</v>
      </c>
      <c r="F15" s="1">
        <f>COUNTIF('DATA (Israeli origin)'!$G:$G,A15)</f>
        <v>0</v>
      </c>
      <c r="G15" s="6">
        <f>SUMIF('DATA (Israeli origin)'!G:G,$A15,'DATA (Israeli origin)'!K:K)</f>
        <v>0</v>
      </c>
      <c r="H15" s="1">
        <f t="shared" si="0"/>
        <v>1</v>
      </c>
      <c r="I15" s="6">
        <f t="shared" si="0"/>
        <v>353944.732288</v>
      </c>
      <c r="J15" s="75"/>
      <c r="K15" s="9"/>
    </row>
    <row r="16" spans="1:12" x14ac:dyDescent="0.25">
      <c r="A16" s="1" t="s">
        <v>314</v>
      </c>
      <c r="B16" s="1">
        <f>COUNTIF('DATA (Israeli contractor)'!$G:$G,A16)</f>
        <v>1</v>
      </c>
      <c r="C16" s="6">
        <f>SUMIF('DATA (Israeli contractor)'!G:G,$A16,'DATA (Israeli contractor)'!K:K)</f>
        <v>1094509.98</v>
      </c>
      <c r="D16" s="1">
        <f>COUNTIF('DATA (Israeli beneficial owner)'!$G:$G,A16)</f>
        <v>0</v>
      </c>
      <c r="E16" s="6">
        <f>SUMIF('DATA (Israeli beneficial owner)'!G:G,$A16,'DATA (Israeli beneficial owner)'!K:K)</f>
        <v>0</v>
      </c>
      <c r="F16" s="1">
        <f>COUNTIF('DATA (Israeli origin)'!$G:$G,A16)</f>
        <v>0</v>
      </c>
      <c r="G16" s="6">
        <f>SUMIF('DATA (Israeli origin)'!G:G,$A16,'DATA (Israeli origin)'!K:K)</f>
        <v>0</v>
      </c>
      <c r="H16" s="1">
        <f t="shared" si="0"/>
        <v>1</v>
      </c>
      <c r="I16" s="6">
        <f t="shared" si="0"/>
        <v>1094509.98</v>
      </c>
      <c r="J16" s="75"/>
      <c r="K16" s="9"/>
    </row>
    <row r="17" spans="1:11" x14ac:dyDescent="0.25">
      <c r="A17" s="1" t="s">
        <v>315</v>
      </c>
      <c r="B17" s="1">
        <f>COUNTIF('DATA (Israeli contractor)'!$G:$G,A17)</f>
        <v>1</v>
      </c>
      <c r="C17" s="6">
        <f>SUMIF('DATA (Israeli contractor)'!G:G,$A17,'DATA (Israeli contractor)'!K:K)</f>
        <v>8198500</v>
      </c>
      <c r="D17" s="1">
        <f>COUNTIF('DATA (Israeli beneficial owner)'!$G:$G,A17)</f>
        <v>0</v>
      </c>
      <c r="E17" s="6">
        <f>SUMIF('DATA (Israeli beneficial owner)'!G:G,$A17,'DATA (Israeli beneficial owner)'!K:K)</f>
        <v>0</v>
      </c>
      <c r="F17" s="1">
        <f>COUNTIF('DATA (Israeli origin)'!$G:$G,A17)</f>
        <v>0</v>
      </c>
      <c r="G17" s="6">
        <f>SUMIF('DATA (Israeli origin)'!G:G,$A17,'DATA (Israeli origin)'!K:K)</f>
        <v>0</v>
      </c>
      <c r="H17" s="1">
        <f t="shared" si="0"/>
        <v>1</v>
      </c>
      <c r="I17" s="6">
        <f t="shared" si="0"/>
        <v>8198500</v>
      </c>
      <c r="J17" s="75"/>
      <c r="K17" s="9"/>
    </row>
    <row r="18" spans="1:11" x14ac:dyDescent="0.25">
      <c r="A18" s="1" t="s">
        <v>316</v>
      </c>
      <c r="B18" s="1">
        <f>COUNTIF('DATA (Israeli contractor)'!$G:$G,A18)</f>
        <v>1</v>
      </c>
      <c r="C18" s="6">
        <f>SUMIF('DATA (Israeli contractor)'!G:G,$A18,'DATA (Israeli contractor)'!K:K)</f>
        <v>239932</v>
      </c>
      <c r="D18" s="1">
        <f>COUNTIF('DATA (Israeli beneficial owner)'!$G:$G,A18)</f>
        <v>0</v>
      </c>
      <c r="E18" s="6">
        <f>SUMIF('DATA (Israeli beneficial owner)'!G:G,$A18,'DATA (Israeli beneficial owner)'!K:K)</f>
        <v>0</v>
      </c>
      <c r="F18" s="1">
        <f>COUNTIF('DATA (Israeli origin)'!$G:$G,A18)</f>
        <v>0</v>
      </c>
      <c r="G18" s="6">
        <f>SUMIF('DATA (Israeli origin)'!G:G,$A18,'DATA (Israeli origin)'!K:K)</f>
        <v>0</v>
      </c>
      <c r="H18" s="1">
        <f t="shared" si="0"/>
        <v>1</v>
      </c>
      <c r="I18" s="6">
        <f t="shared" si="0"/>
        <v>239932</v>
      </c>
      <c r="J18" s="75"/>
      <c r="K18" s="9"/>
    </row>
    <row r="19" spans="1:11" x14ac:dyDescent="0.25">
      <c r="A19" s="1" t="s">
        <v>317</v>
      </c>
      <c r="B19" s="1">
        <f>COUNTIF('DATA (Israeli contractor)'!$G:$G,A19)</f>
        <v>0</v>
      </c>
      <c r="C19" s="6">
        <f>SUMIF('DATA (Israeli contractor)'!G:G,$A19,'DATA (Israeli contractor)'!K:K)</f>
        <v>0</v>
      </c>
      <c r="D19" s="1">
        <f>COUNTIF('DATA (Israeli beneficial owner)'!$G:$G,A19)</f>
        <v>2</v>
      </c>
      <c r="E19" s="6">
        <f>SUMIF('DATA (Israeli beneficial owner)'!G:G,$A19,'DATA (Israeli beneficial owner)'!K:K)</f>
        <v>442000</v>
      </c>
      <c r="F19" s="1">
        <f>COUNTIF('DATA (Israeli origin)'!$G:$G,A19)</f>
        <v>0</v>
      </c>
      <c r="G19" s="6">
        <f>SUMIF('DATA (Israeli origin)'!G:G,$A19,'DATA (Israeli origin)'!K:K)</f>
        <v>0</v>
      </c>
      <c r="H19" s="1">
        <f t="shared" si="0"/>
        <v>2</v>
      </c>
      <c r="I19" s="6">
        <f t="shared" si="0"/>
        <v>442000</v>
      </c>
      <c r="J19" s="75"/>
      <c r="K19" s="9"/>
    </row>
    <row r="20" spans="1:11" x14ac:dyDescent="0.25">
      <c r="A20" s="21" t="s">
        <v>318</v>
      </c>
      <c r="B20" s="1">
        <f>COUNTIF('DATA (Israeli contractor)'!$G:$G,A20)</f>
        <v>1</v>
      </c>
      <c r="C20" s="6">
        <f>SUMIF('DATA (Israeli contractor)'!G:G,$A20,'DATA (Israeli contractor)'!K:K)</f>
        <v>3679546.4029999999</v>
      </c>
      <c r="D20" s="1">
        <f>COUNTIF('DATA (Israeli beneficial owner)'!$G:$G,A20)</f>
        <v>0</v>
      </c>
      <c r="E20" s="6">
        <f>SUMIF('DATA (Israeli beneficial owner)'!G:G,$A20,'DATA (Israeli beneficial owner)'!K:K)</f>
        <v>0</v>
      </c>
      <c r="F20" s="1">
        <f>COUNTIF('DATA (Israeli origin)'!$G:$G,A20)</f>
        <v>0</v>
      </c>
      <c r="G20" s="6">
        <f>SUMIF('DATA (Israeli origin)'!G:G,$A20,'DATA (Israeli origin)'!K:K)</f>
        <v>0</v>
      </c>
      <c r="H20" s="1">
        <f t="shared" si="0"/>
        <v>1</v>
      </c>
      <c r="I20" s="6">
        <f t="shared" si="0"/>
        <v>3679546.4029999999</v>
      </c>
      <c r="J20" s="75"/>
      <c r="K20" s="9"/>
    </row>
    <row r="21" spans="1:11" x14ac:dyDescent="0.25">
      <c r="A21" s="1" t="s">
        <v>319</v>
      </c>
      <c r="B21" s="1">
        <f>COUNTIF('DATA (Israeli contractor)'!$G:$G,A21)</f>
        <v>1</v>
      </c>
      <c r="C21" s="6">
        <f>SUMIF('DATA (Israeli contractor)'!G:G,$A21,'DATA (Israeli contractor)'!K:K)</f>
        <v>505927.52928000002</v>
      </c>
      <c r="D21" s="1">
        <f>COUNTIF('DATA (Israeli beneficial owner)'!$G:$G,A21)</f>
        <v>0</v>
      </c>
      <c r="E21" s="6">
        <f>SUMIF('DATA (Israeli beneficial owner)'!G:G,$A21,'DATA (Israeli beneficial owner)'!K:K)</f>
        <v>0</v>
      </c>
      <c r="F21" s="1">
        <f>COUNTIF('DATA (Israeli origin)'!$G:$G,A21)</f>
        <v>0</v>
      </c>
      <c r="G21" s="6">
        <f>SUMIF('DATA (Israeli origin)'!G:G,$A21,'DATA (Israeli origin)'!K:K)</f>
        <v>0</v>
      </c>
      <c r="H21" s="1">
        <f t="shared" si="0"/>
        <v>1</v>
      </c>
      <c r="I21" s="6">
        <f t="shared" si="0"/>
        <v>505927.52928000002</v>
      </c>
      <c r="J21" s="75"/>
      <c r="K21" s="9"/>
    </row>
    <row r="22" spans="1:11" x14ac:dyDescent="0.25">
      <c r="A22" s="1" t="s">
        <v>320</v>
      </c>
      <c r="B22" s="1">
        <f>COUNTIF('DATA (Israeli contractor)'!$G:$G,A22)</f>
        <v>0</v>
      </c>
      <c r="C22" s="6">
        <f>SUMIF('DATA (Israeli contractor)'!G:G,$A22,'DATA (Israeli contractor)'!K:K)</f>
        <v>0</v>
      </c>
      <c r="D22" s="1">
        <f>COUNTIF('DATA (Israeli beneficial owner)'!$G:$G,A22)</f>
        <v>1</v>
      </c>
      <c r="E22" s="6">
        <f>SUMIF('DATA (Israeli beneficial owner)'!G:G,$A22,'DATA (Israeli beneficial owner)'!K:K)</f>
        <v>0</v>
      </c>
      <c r="F22" s="1">
        <f>COUNTIF('DATA (Israeli origin)'!$G:$G,A22)</f>
        <v>0</v>
      </c>
      <c r="G22" s="6">
        <f>SUMIF('DATA (Israeli origin)'!G:G,$A22,'DATA (Israeli origin)'!K:K)</f>
        <v>0</v>
      </c>
      <c r="H22" s="1">
        <f t="shared" si="0"/>
        <v>1</v>
      </c>
      <c r="I22" s="6">
        <f t="shared" si="0"/>
        <v>0</v>
      </c>
      <c r="J22" s="75"/>
      <c r="K22" s="9"/>
    </row>
    <row r="23" spans="1:11" x14ac:dyDescent="0.25">
      <c r="A23" s="1" t="s">
        <v>321</v>
      </c>
      <c r="B23" s="1">
        <f>COUNTIF('DATA (Israeli contractor)'!$G:$G,A23)</f>
        <v>0</v>
      </c>
      <c r="C23" s="6">
        <f>SUMIF('DATA (Israeli contractor)'!G:G,$A23,'DATA (Israeli contractor)'!K:K)</f>
        <v>0</v>
      </c>
      <c r="D23" s="1">
        <f>COUNTIF('DATA (Israeli beneficial owner)'!$G:$G,A23)</f>
        <v>0</v>
      </c>
      <c r="E23" s="6">
        <f>SUMIF('DATA (Israeli beneficial owner)'!G:G,$A23,'DATA (Israeli beneficial owner)'!K:K)</f>
        <v>0</v>
      </c>
      <c r="F23" s="1">
        <f>COUNTIF('DATA (Israeli origin)'!$G:$G,A23)</f>
        <v>1</v>
      </c>
      <c r="G23" s="6">
        <f>SUMIF('DATA (Israeli origin)'!G:G,$A23,'DATA (Israeli origin)'!K:K)</f>
        <v>1292484.6000000001</v>
      </c>
      <c r="H23" s="1">
        <f t="shared" si="0"/>
        <v>1</v>
      </c>
      <c r="I23" s="6">
        <f t="shared" si="0"/>
        <v>1292484.6000000001</v>
      </c>
      <c r="J23" s="75"/>
      <c r="K23" s="9"/>
    </row>
    <row r="24" spans="1:11" x14ac:dyDescent="0.25">
      <c r="A24" s="1" t="s">
        <v>322</v>
      </c>
      <c r="B24" s="1">
        <f>COUNTIF('DATA (Israeli contractor)'!$G:$G,A24)</f>
        <v>1</v>
      </c>
      <c r="C24" s="6">
        <f>SUMIF('DATA (Israeli contractor)'!G:G,$A24,'DATA (Israeli contractor)'!K:K)</f>
        <v>1480177</v>
      </c>
      <c r="D24" s="1">
        <f>COUNTIF('DATA (Israeli beneficial owner)'!$G:$G,A24)</f>
        <v>0</v>
      </c>
      <c r="E24" s="6">
        <f>SUMIF('DATA (Israeli beneficial owner)'!G:G,$A24,'DATA (Israeli beneficial owner)'!K:K)</f>
        <v>0</v>
      </c>
      <c r="F24" s="1">
        <f>COUNTIF('DATA (Israeli origin)'!$G:$G,A24)</f>
        <v>0</v>
      </c>
      <c r="G24" s="6">
        <f>SUMIF('DATA (Israeli origin)'!G:G,$A24,'DATA (Israeli origin)'!K:K)</f>
        <v>0</v>
      </c>
      <c r="H24" s="1">
        <f t="shared" si="0"/>
        <v>1</v>
      </c>
      <c r="I24" s="6">
        <f t="shared" si="0"/>
        <v>1480177</v>
      </c>
      <c r="J24" s="75"/>
      <c r="K24" s="9"/>
    </row>
    <row r="25" spans="1:11" x14ac:dyDescent="0.25">
      <c r="A25" s="1" t="s">
        <v>323</v>
      </c>
      <c r="B25" s="1">
        <f>COUNTIF('DATA (Israeli contractor)'!$G:$G,A25)</f>
        <v>1</v>
      </c>
      <c r="C25" s="6">
        <f>SUMIF('DATA (Israeli contractor)'!G:G,$A25,'DATA (Israeli contractor)'!K:K)</f>
        <v>0</v>
      </c>
      <c r="D25" s="1">
        <f>COUNTIF('DATA (Israeli beneficial owner)'!$G:$G,A25)</f>
        <v>0</v>
      </c>
      <c r="E25" s="6">
        <f>SUMIF('DATA (Israeli beneficial owner)'!G:G,$A25,'DATA (Israeli beneficial owner)'!K:K)</f>
        <v>0</v>
      </c>
      <c r="F25" s="1">
        <f>COUNTIF('DATA (Israeli origin)'!$G:$G,A25)</f>
        <v>0</v>
      </c>
      <c r="G25" s="6">
        <f>SUMIF('DATA (Israeli origin)'!G:G,$A25,'DATA (Israeli origin)'!K:K)</f>
        <v>0</v>
      </c>
      <c r="H25" s="1">
        <f t="shared" si="0"/>
        <v>1</v>
      </c>
      <c r="I25" s="6">
        <f t="shared" si="0"/>
        <v>0</v>
      </c>
      <c r="J25" s="75"/>
      <c r="K25" s="9"/>
    </row>
    <row r="26" spans="1:11" x14ac:dyDescent="0.25">
      <c r="A26" s="1" t="s">
        <v>324</v>
      </c>
      <c r="B26" s="1">
        <f>COUNTIF('DATA (Israeli contractor)'!$G:$G,A26)</f>
        <v>2</v>
      </c>
      <c r="C26" s="6">
        <f>SUMIF('DATA (Israeli contractor)'!G:G,$A26,'DATA (Israeli contractor)'!K:K)</f>
        <v>4283136</v>
      </c>
      <c r="D26" s="1">
        <f>COUNTIF('DATA (Israeli beneficial owner)'!$G:$G,A26)</f>
        <v>0</v>
      </c>
      <c r="E26" s="6">
        <f>SUMIF('DATA (Israeli beneficial owner)'!G:G,$A26,'DATA (Israeli beneficial owner)'!K:K)</f>
        <v>0</v>
      </c>
      <c r="F26" s="1">
        <f>COUNTIF('DATA (Israeli origin)'!$G:$G,A26)</f>
        <v>0</v>
      </c>
      <c r="G26" s="6">
        <f>SUMIF('DATA (Israeli origin)'!G:G,$A26,'DATA (Israeli origin)'!K:K)</f>
        <v>0</v>
      </c>
      <c r="H26" s="1">
        <f t="shared" si="0"/>
        <v>2</v>
      </c>
      <c r="I26" s="6">
        <f t="shared" si="0"/>
        <v>4283136</v>
      </c>
      <c r="J26" s="75"/>
      <c r="K26" s="9"/>
    </row>
    <row r="27" spans="1:11" x14ac:dyDescent="0.25">
      <c r="A27" s="1" t="s">
        <v>325</v>
      </c>
      <c r="B27" s="1">
        <f>COUNTIF('DATA (Israeli contractor)'!$G:$G,A27)</f>
        <v>1</v>
      </c>
      <c r="C27" s="6">
        <f>SUMIF('DATA (Israeli contractor)'!G:G,$A27,'DATA (Israeli contractor)'!K:K)</f>
        <v>558772</v>
      </c>
      <c r="D27" s="1">
        <f>COUNTIF('DATA (Israeli beneficial owner)'!$G:$G,A27)</f>
        <v>0</v>
      </c>
      <c r="E27" s="6">
        <f>SUMIF('DATA (Israeli beneficial owner)'!G:G,$A27,'DATA (Israeli beneficial owner)'!K:K)</f>
        <v>0</v>
      </c>
      <c r="F27" s="1">
        <f>COUNTIF('DATA (Israeli origin)'!$G:$G,A27)</f>
        <v>0</v>
      </c>
      <c r="G27" s="6">
        <f>SUMIF('DATA (Israeli origin)'!G:G,$A27,'DATA (Israeli origin)'!K:K)</f>
        <v>0</v>
      </c>
      <c r="H27" s="1">
        <f t="shared" si="0"/>
        <v>1</v>
      </c>
      <c r="I27" s="6">
        <f t="shared" si="0"/>
        <v>558772</v>
      </c>
      <c r="J27" s="75"/>
      <c r="K27" s="9"/>
    </row>
    <row r="28" spans="1:11" x14ac:dyDescent="0.25">
      <c r="A28" s="1" t="s">
        <v>326</v>
      </c>
      <c r="B28" s="1">
        <f>COUNTIF('DATA (Israeli contractor)'!$G:$G,A28)</f>
        <v>0</v>
      </c>
      <c r="C28" s="6">
        <f>SUMIF('DATA (Israeli contractor)'!G:G,$A28,'DATA (Israeli contractor)'!K:K)</f>
        <v>0</v>
      </c>
      <c r="D28" s="1">
        <f>COUNTIF('DATA (Israeli beneficial owner)'!$G:$G,A28)</f>
        <v>1</v>
      </c>
      <c r="E28" s="6">
        <f>SUMIF('DATA (Israeli beneficial owner)'!G:G,$A28,'DATA (Israeli beneficial owner)'!K:K)</f>
        <v>0</v>
      </c>
      <c r="F28" s="1">
        <f>COUNTIF('DATA (Israeli origin)'!$G:$G,A28)</f>
        <v>0</v>
      </c>
      <c r="G28" s="6">
        <f>SUMIF('DATA (Israeli origin)'!G:G,$A28,'DATA (Israeli origin)'!K:K)</f>
        <v>0</v>
      </c>
      <c r="H28" s="1">
        <f t="shared" si="0"/>
        <v>1</v>
      </c>
      <c r="I28" s="6">
        <f t="shared" si="0"/>
        <v>0</v>
      </c>
      <c r="J28" s="75"/>
      <c r="K28" s="9"/>
    </row>
    <row r="29" spans="1:11" x14ac:dyDescent="0.25">
      <c r="A29" s="1" t="s">
        <v>327</v>
      </c>
      <c r="B29" s="1">
        <f>COUNTIF('DATA (Israeli contractor)'!$G:$G,A29)</f>
        <v>6</v>
      </c>
      <c r="C29" s="6">
        <f>SUMIF('DATA (Israeli contractor)'!G:G,$A29,'DATA (Israeli contractor)'!K:K)</f>
        <v>5880707.318</v>
      </c>
      <c r="D29" s="1">
        <f>COUNTIF('DATA (Israeli beneficial owner)'!$G:$G,A29)</f>
        <v>0</v>
      </c>
      <c r="E29" s="6">
        <f>SUMIF('DATA (Israeli beneficial owner)'!G:G,$A29,'DATA (Israeli beneficial owner)'!K:K)</f>
        <v>0</v>
      </c>
      <c r="F29" s="1">
        <f>COUNTIF('DATA (Israeli origin)'!$G:$G,A29)</f>
        <v>0</v>
      </c>
      <c r="G29" s="6">
        <f>SUMIF('DATA (Israeli origin)'!G:G,$A29,'DATA (Israeli origin)'!K:K)</f>
        <v>0</v>
      </c>
      <c r="H29" s="1">
        <f t="shared" si="0"/>
        <v>6</v>
      </c>
      <c r="I29" s="6">
        <f t="shared" si="0"/>
        <v>5880707.318</v>
      </c>
      <c r="J29" s="75"/>
      <c r="K29" s="9"/>
    </row>
    <row r="30" spans="1:11" x14ac:dyDescent="0.25">
      <c r="A30" s="1" t="s">
        <v>328</v>
      </c>
      <c r="B30" s="1">
        <f>COUNTIF('DATA (Israeli contractor)'!$G:$G,A30)</f>
        <v>1</v>
      </c>
      <c r="C30" s="6">
        <f>SUMIF('DATA (Israeli contractor)'!G:G,$A30,'DATA (Israeli contractor)'!K:K)</f>
        <v>80000000</v>
      </c>
      <c r="D30" s="1">
        <f>COUNTIF('DATA (Israeli beneficial owner)'!$G:$G,A30)</f>
        <v>0</v>
      </c>
      <c r="E30" s="6">
        <f>SUMIF('DATA (Israeli beneficial owner)'!G:G,$A30,'DATA (Israeli beneficial owner)'!K:K)</f>
        <v>0</v>
      </c>
      <c r="F30" s="1">
        <f>COUNTIF('DATA (Israeli origin)'!$G:$G,A30)</f>
        <v>0</v>
      </c>
      <c r="G30" s="6">
        <f>SUMIF('DATA (Israeli origin)'!G:G,$A30,'DATA (Israeli origin)'!K:K)</f>
        <v>0</v>
      </c>
      <c r="H30" s="1">
        <f t="shared" si="0"/>
        <v>1</v>
      </c>
      <c r="I30" s="6">
        <f t="shared" si="0"/>
        <v>80000000</v>
      </c>
      <c r="J30" s="75"/>
      <c r="K30" s="9"/>
    </row>
    <row r="31" spans="1:11" x14ac:dyDescent="0.25">
      <c r="A31" s="1" t="s">
        <v>329</v>
      </c>
      <c r="B31" s="1">
        <f>COUNTIF('DATA (Israeli contractor)'!$G:$G,A31)</f>
        <v>1</v>
      </c>
      <c r="C31" s="6">
        <f>SUMIF('DATA (Israeli contractor)'!G:G,$A31,'DATA (Israeli contractor)'!K:K)</f>
        <v>200000000</v>
      </c>
      <c r="D31" s="1">
        <f>COUNTIF('DATA (Israeli beneficial owner)'!$G:$G,A31)</f>
        <v>0</v>
      </c>
      <c r="E31" s="6">
        <f>SUMIF('DATA (Israeli beneficial owner)'!G:G,$A31,'DATA (Israeli beneficial owner)'!K:K)</f>
        <v>0</v>
      </c>
      <c r="F31" s="1">
        <f>COUNTIF('DATA (Israeli origin)'!$G:$G,A31)</f>
        <v>0</v>
      </c>
      <c r="G31" s="6">
        <f>SUMIF('DATA (Israeli origin)'!G:G,$A31,'DATA (Israeli origin)'!K:K)</f>
        <v>0</v>
      </c>
      <c r="H31" s="1">
        <f t="shared" si="0"/>
        <v>1</v>
      </c>
      <c r="I31" s="6">
        <f t="shared" si="0"/>
        <v>200000000</v>
      </c>
      <c r="J31" s="75"/>
      <c r="K31" s="9"/>
    </row>
    <row r="32" spans="1:11" x14ac:dyDescent="0.25">
      <c r="A32" s="1" t="s">
        <v>330</v>
      </c>
      <c r="B32" s="1">
        <f>COUNTIF('DATA (Israeli contractor)'!$G:$G,A32)</f>
        <v>1</v>
      </c>
      <c r="C32" s="6">
        <f>SUMIF('DATA (Israeli contractor)'!G:G,$A32,'DATA (Israeli contractor)'!K:K)</f>
        <v>21660000</v>
      </c>
      <c r="D32" s="1">
        <f>COUNTIF('DATA (Israeli beneficial owner)'!$G:$G,A32)</f>
        <v>1</v>
      </c>
      <c r="E32" s="6">
        <f>SUMIF('DATA (Israeli beneficial owner)'!G:G,$A32,'DATA (Israeli beneficial owner)'!K:K)</f>
        <v>4500000</v>
      </c>
      <c r="F32" s="1">
        <f>COUNTIF('DATA (Israeli origin)'!$G:$G,A32)</f>
        <v>0</v>
      </c>
      <c r="G32" s="6">
        <f>SUMIF('DATA (Israeli origin)'!G:G,$A32,'DATA (Israeli origin)'!K:K)</f>
        <v>0</v>
      </c>
      <c r="H32" s="1">
        <f t="shared" si="0"/>
        <v>2</v>
      </c>
      <c r="I32" s="6">
        <f t="shared" si="0"/>
        <v>26160000</v>
      </c>
      <c r="J32" s="75"/>
      <c r="K32" s="9"/>
    </row>
    <row r="33" spans="1:11" x14ac:dyDescent="0.25">
      <c r="A33" s="1" t="s">
        <v>331</v>
      </c>
      <c r="B33" s="1">
        <f>COUNTIF('DATA (Israeli contractor)'!$G:$G,A33)</f>
        <v>4</v>
      </c>
      <c r="C33" s="6">
        <f>SUMIF('DATA (Israeli contractor)'!G:G,$A33,'DATA (Israeli contractor)'!K:K)</f>
        <v>107727971.92</v>
      </c>
      <c r="D33" s="1">
        <f>COUNTIF('DATA (Israeli beneficial owner)'!$G:$G,A33)</f>
        <v>0</v>
      </c>
      <c r="E33" s="6">
        <f>SUMIF('DATA (Israeli beneficial owner)'!G:G,$A33,'DATA (Israeli beneficial owner)'!K:K)</f>
        <v>0</v>
      </c>
      <c r="F33" s="1">
        <f>COUNTIF('DATA (Israeli origin)'!$G:$G,A33)</f>
        <v>0</v>
      </c>
      <c r="G33" s="6">
        <f>SUMIF('DATA (Israeli origin)'!G:G,$A33,'DATA (Israeli origin)'!K:K)</f>
        <v>0</v>
      </c>
      <c r="H33" s="1">
        <f t="shared" si="0"/>
        <v>4</v>
      </c>
      <c r="I33" s="6">
        <f t="shared" si="0"/>
        <v>107727971.92</v>
      </c>
      <c r="J33" s="75"/>
      <c r="K33" s="9"/>
    </row>
    <row r="34" spans="1:11" x14ac:dyDescent="0.25">
      <c r="A34" s="1" t="s">
        <v>332</v>
      </c>
      <c r="B34" s="1">
        <f>COUNTIF('DATA (Israeli contractor)'!$G:$G,A34)</f>
        <v>2</v>
      </c>
      <c r="C34" s="6">
        <f>SUMIF('DATA (Israeli contractor)'!G:G,$A34,'DATA (Israeli contractor)'!K:K)</f>
        <v>233053333</v>
      </c>
      <c r="D34" s="1">
        <f>COUNTIF('DATA (Israeli beneficial owner)'!$G:$G,A34)</f>
        <v>0</v>
      </c>
      <c r="E34" s="6">
        <f>SUMIF('DATA (Israeli beneficial owner)'!G:G,$A34,'DATA (Israeli beneficial owner)'!K:K)</f>
        <v>0</v>
      </c>
      <c r="F34" s="1">
        <f>COUNTIF('DATA (Israeli origin)'!$G:$G,A34)</f>
        <v>0</v>
      </c>
      <c r="G34" s="6">
        <f>SUMIF('DATA (Israeli origin)'!G:G,$A34,'DATA (Israeli origin)'!K:K)</f>
        <v>0</v>
      </c>
      <c r="H34" s="1">
        <f t="shared" si="0"/>
        <v>2</v>
      </c>
      <c r="I34" s="6">
        <f t="shared" si="0"/>
        <v>233053333</v>
      </c>
      <c r="J34" s="75"/>
      <c r="K34" s="9"/>
    </row>
    <row r="35" spans="1:11" x14ac:dyDescent="0.25">
      <c r="A35" s="1" t="s">
        <v>333</v>
      </c>
      <c r="B35" s="1">
        <f>COUNTIF('DATA (Israeli contractor)'!$G:$G,A35)</f>
        <v>2</v>
      </c>
      <c r="C35" s="6">
        <f>SUMIF('DATA (Israeli contractor)'!G:G,$A35,'DATA (Israeli contractor)'!K:K)</f>
        <v>3705038.88</v>
      </c>
      <c r="D35" s="1">
        <f>COUNTIF('DATA (Israeli beneficial owner)'!$G:$G,A35)</f>
        <v>0</v>
      </c>
      <c r="E35" s="6">
        <f>SUMIF('DATA (Israeli beneficial owner)'!G:G,$A35,'DATA (Israeli beneficial owner)'!K:K)</f>
        <v>0</v>
      </c>
      <c r="F35" s="1">
        <f>COUNTIF('DATA (Israeli origin)'!$G:$G,A35)</f>
        <v>0</v>
      </c>
      <c r="G35" s="6">
        <f>SUMIF('DATA (Israeli origin)'!G:G,$A35,'DATA (Israeli origin)'!K:K)</f>
        <v>0</v>
      </c>
      <c r="H35" s="1">
        <f t="shared" si="0"/>
        <v>2</v>
      </c>
      <c r="I35" s="6">
        <f t="shared" si="0"/>
        <v>3705038.88</v>
      </c>
      <c r="J35" s="75"/>
      <c r="K35" s="9"/>
    </row>
    <row r="36" spans="1:11" x14ac:dyDescent="0.25">
      <c r="A36" s="1" t="s">
        <v>334</v>
      </c>
      <c r="B36" s="1">
        <f>COUNTIF('DATA (Israeli contractor)'!$G:$G,A36)</f>
        <v>1</v>
      </c>
      <c r="C36" s="6">
        <f>SUMIF('DATA (Israeli contractor)'!G:G,$A36,'DATA (Israeli contractor)'!K:K)</f>
        <v>370000000</v>
      </c>
      <c r="D36" s="1">
        <f>COUNTIF('DATA (Israeli beneficial owner)'!$G:$G,A36)</f>
        <v>0</v>
      </c>
      <c r="E36" s="6">
        <f>SUMIF('DATA (Israeli beneficial owner)'!G:G,$A36,'DATA (Israeli beneficial owner)'!K:K)</f>
        <v>0</v>
      </c>
      <c r="F36" s="1">
        <f>COUNTIF('DATA (Israeli origin)'!$G:$G,A36)</f>
        <v>0</v>
      </c>
      <c r="G36" s="6">
        <f>SUMIF('DATA (Israeli origin)'!G:G,$A36,'DATA (Israeli origin)'!K:K)</f>
        <v>0</v>
      </c>
      <c r="H36" s="1">
        <f t="shared" si="0"/>
        <v>1</v>
      </c>
      <c r="I36" s="6">
        <f t="shared" si="0"/>
        <v>370000000</v>
      </c>
      <c r="J36" s="75"/>
      <c r="K36" s="9"/>
    </row>
    <row r="37" spans="1:11" x14ac:dyDescent="0.25">
      <c r="A37" s="1" t="s">
        <v>335</v>
      </c>
      <c r="B37" s="1">
        <f>COUNTIF('DATA (Israeli contractor)'!$G:$G,A37)</f>
        <v>3</v>
      </c>
      <c r="C37" s="6">
        <f>SUMIF('DATA (Israeli contractor)'!G:G,$A37,'DATA (Israeli contractor)'!K:K)</f>
        <v>138948172.8987</v>
      </c>
      <c r="D37" s="1">
        <f>COUNTIF('DATA (Israeli beneficial owner)'!$G:$G,A37)</f>
        <v>0</v>
      </c>
      <c r="E37" s="6">
        <f>SUMIF('DATA (Israeli beneficial owner)'!G:G,$A37,'DATA (Israeli beneficial owner)'!K:K)</f>
        <v>0</v>
      </c>
      <c r="F37" s="1">
        <f>COUNTIF('DATA (Israeli origin)'!$G:$G,A37)</f>
        <v>0</v>
      </c>
      <c r="G37" s="6">
        <f>SUMIF('DATA (Israeli origin)'!G:G,$A37,'DATA (Israeli origin)'!K:K)</f>
        <v>0</v>
      </c>
      <c r="H37" s="1">
        <f t="shared" si="0"/>
        <v>3</v>
      </c>
      <c r="I37" s="6">
        <f t="shared" si="0"/>
        <v>138948172.8987</v>
      </c>
      <c r="J37" s="75"/>
      <c r="K37" s="9"/>
    </row>
    <row r="38" spans="1:11" x14ac:dyDescent="0.25">
      <c r="A38" s="1" t="s">
        <v>336</v>
      </c>
      <c r="B38" s="1">
        <f>COUNTIF('DATA (Israeli contractor)'!$G:$G,A38)</f>
        <v>1</v>
      </c>
      <c r="C38" s="6">
        <f>SUMIF('DATA (Israeli contractor)'!G:G,$A38,'DATA (Israeli contractor)'!K:K)</f>
        <v>104857000</v>
      </c>
      <c r="D38" s="1">
        <f>COUNTIF('DATA (Israeli beneficial owner)'!$G:$G,A38)</f>
        <v>0</v>
      </c>
      <c r="E38" s="6">
        <f>SUMIF('DATA (Israeli beneficial owner)'!G:G,$A38,'DATA (Israeli beneficial owner)'!K:K)</f>
        <v>0</v>
      </c>
      <c r="F38" s="1">
        <f>COUNTIF('DATA (Israeli origin)'!$G:$G,A38)</f>
        <v>0</v>
      </c>
      <c r="G38" s="6">
        <f>SUMIF('DATA (Israeli origin)'!G:G,$A38,'DATA (Israeli origin)'!K:K)</f>
        <v>0</v>
      </c>
      <c r="H38" s="1">
        <f t="shared" si="0"/>
        <v>1</v>
      </c>
      <c r="I38" s="6">
        <f t="shared" si="0"/>
        <v>104857000</v>
      </c>
      <c r="J38" s="75"/>
      <c r="K38" s="9"/>
    </row>
    <row r="39" spans="1:11" x14ac:dyDescent="0.25">
      <c r="A39" s="1" t="s">
        <v>337</v>
      </c>
      <c r="B39" s="1">
        <f>COUNTIF('DATA (Israeli contractor)'!$G:$G,A39)</f>
        <v>2</v>
      </c>
      <c r="C39" s="6">
        <f>SUMIF('DATA (Israeli contractor)'!G:G,$A39,'DATA (Israeli contractor)'!K:K)</f>
        <v>162679599.59999999</v>
      </c>
      <c r="D39" s="1">
        <f>COUNTIF('DATA (Israeli beneficial owner)'!$G:$G,A39)</f>
        <v>0</v>
      </c>
      <c r="E39" s="6">
        <f>SUMIF('DATA (Israeli beneficial owner)'!G:G,$A39,'DATA (Israeli beneficial owner)'!K:K)</f>
        <v>0</v>
      </c>
      <c r="F39" s="1">
        <f>COUNTIF('DATA (Israeli origin)'!$G:$G,A39)</f>
        <v>0</v>
      </c>
      <c r="G39" s="6">
        <f>SUMIF('DATA (Israeli origin)'!G:G,$A39,'DATA (Israeli origin)'!K:K)</f>
        <v>0</v>
      </c>
      <c r="H39" s="1">
        <f t="shared" si="0"/>
        <v>2</v>
      </c>
      <c r="I39" s="6">
        <f t="shared" si="0"/>
        <v>162679599.59999999</v>
      </c>
      <c r="J39" s="75"/>
      <c r="K39" s="9"/>
    </row>
    <row r="40" spans="1:11" x14ac:dyDescent="0.25">
      <c r="A40" s="1" t="s">
        <v>338</v>
      </c>
      <c r="B40" s="1">
        <f>COUNTIF('DATA (Israeli contractor)'!$G:$G,A40)</f>
        <v>1</v>
      </c>
      <c r="C40" s="6">
        <f>SUMIF('DATA (Israeli contractor)'!G:G,$A40,'DATA (Israeli contractor)'!K:K)</f>
        <v>4900000</v>
      </c>
      <c r="D40" s="1">
        <f>COUNTIF('DATA (Israeli beneficial owner)'!$G:$G,A40)</f>
        <v>0</v>
      </c>
      <c r="E40" s="6">
        <f>SUMIF('DATA (Israeli beneficial owner)'!G:G,$A40,'DATA (Israeli beneficial owner)'!K:K)</f>
        <v>0</v>
      </c>
      <c r="F40" s="1">
        <f>COUNTIF('DATA (Israeli origin)'!$G:$G,A40)</f>
        <v>0</v>
      </c>
      <c r="G40" s="6">
        <f>SUMIF('DATA (Israeli origin)'!G:G,$A40,'DATA (Israeli origin)'!K:K)</f>
        <v>0</v>
      </c>
      <c r="H40" s="1">
        <f t="shared" si="0"/>
        <v>1</v>
      </c>
      <c r="I40" s="6">
        <f t="shared" si="0"/>
        <v>4900000</v>
      </c>
      <c r="J40" s="75"/>
      <c r="K40" s="9"/>
    </row>
    <row r="41" spans="1:11" x14ac:dyDescent="0.25">
      <c r="A41" s="1" t="s">
        <v>339</v>
      </c>
      <c r="B41" s="1">
        <f>COUNTIF('DATA (Israeli contractor)'!$G:$G,A41)</f>
        <v>2</v>
      </c>
      <c r="C41" s="6">
        <f>SUMIF('DATA (Israeli contractor)'!G:G,$A41,'DATA (Israeli contractor)'!K:K)</f>
        <v>574940</v>
      </c>
      <c r="D41" s="1">
        <f>COUNTIF('DATA (Israeli beneficial owner)'!$G:$G,A41)</f>
        <v>0</v>
      </c>
      <c r="E41" s="6">
        <f>SUMIF('DATA (Israeli beneficial owner)'!G:G,$A41,'DATA (Israeli beneficial owner)'!K:K)</f>
        <v>0</v>
      </c>
      <c r="F41" s="1">
        <f>COUNTIF('DATA (Israeli origin)'!$G:$G,A41)</f>
        <v>0</v>
      </c>
      <c r="G41" s="6">
        <f>SUMIF('DATA (Israeli origin)'!G:G,$A41,'DATA (Israeli origin)'!K:K)</f>
        <v>0</v>
      </c>
      <c r="H41" s="1">
        <f t="shared" si="0"/>
        <v>2</v>
      </c>
      <c r="I41" s="6">
        <f t="shared" si="0"/>
        <v>574940</v>
      </c>
      <c r="J41" s="75"/>
      <c r="K41" s="9"/>
    </row>
    <row r="42" spans="1:11" x14ac:dyDescent="0.25">
      <c r="A42" s="1" t="s">
        <v>340</v>
      </c>
      <c r="B42" s="1">
        <f>COUNTIF('DATA (Israeli contractor)'!$G:$G,A42)</f>
        <v>1</v>
      </c>
      <c r="C42" s="6">
        <f>SUMIF('DATA (Israeli contractor)'!G:G,$A42,'DATA (Israeli contractor)'!K:K)</f>
        <v>153012</v>
      </c>
      <c r="D42" s="1">
        <f>COUNTIF('DATA (Israeli beneficial owner)'!$G:$G,A42)</f>
        <v>0</v>
      </c>
      <c r="E42" s="6">
        <f>SUMIF('DATA (Israeli beneficial owner)'!G:G,$A42,'DATA (Israeli beneficial owner)'!K:K)</f>
        <v>0</v>
      </c>
      <c r="F42" s="1">
        <f>COUNTIF('DATA (Israeli origin)'!$G:$G,A42)</f>
        <v>0</v>
      </c>
      <c r="G42" s="6">
        <f>SUMIF('DATA (Israeli origin)'!G:G,$A42,'DATA (Israeli origin)'!K:K)</f>
        <v>0</v>
      </c>
      <c r="H42" s="1">
        <f t="shared" si="0"/>
        <v>1</v>
      </c>
      <c r="I42" s="6">
        <f t="shared" si="0"/>
        <v>153012</v>
      </c>
      <c r="J42" s="75"/>
      <c r="K42" s="9"/>
    </row>
    <row r="43" spans="1:11" x14ac:dyDescent="0.25">
      <c r="A43" s="1" t="s">
        <v>341</v>
      </c>
      <c r="B43" s="1">
        <f>COUNTIF('DATA (Israeli contractor)'!$G:$G,A43)</f>
        <v>0</v>
      </c>
      <c r="C43" s="6">
        <f>SUMIF('DATA (Israeli contractor)'!G:G,$A43,'DATA (Israeli contractor)'!K:K)</f>
        <v>0</v>
      </c>
      <c r="D43" s="1">
        <f>COUNTIF('DATA (Israeli beneficial owner)'!$G:$G,A43)</f>
        <v>0</v>
      </c>
      <c r="E43" s="6">
        <f>SUMIF('DATA (Israeli beneficial owner)'!G:G,$A43,'DATA (Israeli beneficial owner)'!K:K)</f>
        <v>0</v>
      </c>
      <c r="F43" s="1">
        <f>COUNTIF('DATA (Israeli origin)'!$G:$G,A43)</f>
        <v>5</v>
      </c>
      <c r="G43" s="6">
        <f>SUMIF('DATA (Israeli origin)'!G:G,$A43,'DATA (Israeli origin)'!K:K)</f>
        <v>1596881.6683999998</v>
      </c>
      <c r="H43" s="1">
        <f t="shared" si="0"/>
        <v>5</v>
      </c>
      <c r="I43" s="6">
        <f t="shared" si="0"/>
        <v>1596881.6683999998</v>
      </c>
      <c r="J43" s="75"/>
      <c r="K43" s="9"/>
    </row>
    <row r="44" spans="1:11" x14ac:dyDescent="0.25">
      <c r="A44" s="1" t="s">
        <v>342</v>
      </c>
      <c r="B44" s="1">
        <f>COUNTIF('DATA (Israeli contractor)'!$G:$G,A44)</f>
        <v>0</v>
      </c>
      <c r="C44" s="6">
        <f>SUMIF('DATA (Israeli contractor)'!G:G,$A44,'DATA (Israeli contractor)'!K:K)</f>
        <v>0</v>
      </c>
      <c r="D44" s="1">
        <f>COUNTIF('DATA (Israeli beneficial owner)'!$G:$G,A44)</f>
        <v>4</v>
      </c>
      <c r="E44" s="6">
        <f>SUMIF('DATA (Israeli beneficial owner)'!G:G,$A44,'DATA (Israeli beneficial owner)'!K:K)</f>
        <v>1334971.22</v>
      </c>
      <c r="F44" s="1">
        <f>COUNTIF('DATA (Israeli origin)'!$G:$G,A44)</f>
        <v>0</v>
      </c>
      <c r="G44" s="6">
        <f>SUMIF('DATA (Israeli origin)'!G:G,$A44,'DATA (Israeli origin)'!K:K)</f>
        <v>0</v>
      </c>
      <c r="H44" s="1">
        <f t="shared" si="0"/>
        <v>4</v>
      </c>
      <c r="I44" s="6">
        <f t="shared" si="0"/>
        <v>1334971.22</v>
      </c>
      <c r="J44" s="75"/>
      <c r="K44" s="9"/>
    </row>
    <row r="45" spans="1:11" x14ac:dyDescent="0.25">
      <c r="A45" s="1" t="s">
        <v>343</v>
      </c>
      <c r="B45" s="1">
        <f>COUNTIF('DATA (Israeli contractor)'!$G:$G,A45)</f>
        <v>0</v>
      </c>
      <c r="C45" s="6">
        <f>SUMIF('DATA (Israeli contractor)'!G:G,$A45,'DATA (Israeli contractor)'!K:K)</f>
        <v>0</v>
      </c>
      <c r="D45" s="1">
        <f>COUNTIF('DATA (Israeli beneficial owner)'!$G:$G,A45)</f>
        <v>10</v>
      </c>
      <c r="E45" s="6">
        <f>SUMIF('DATA (Israeli beneficial owner)'!G:G,$A45,'DATA (Israeli beneficial owner)'!K:K)</f>
        <v>18716033.940559998</v>
      </c>
      <c r="F45" s="1">
        <f>COUNTIF('DATA (Israeli origin)'!$G:$G,A45)</f>
        <v>0</v>
      </c>
      <c r="G45" s="6">
        <f>SUMIF('DATA (Israeli origin)'!G:G,$A45,'DATA (Israeli origin)'!K:K)</f>
        <v>0</v>
      </c>
      <c r="H45" s="1">
        <f t="shared" si="0"/>
        <v>10</v>
      </c>
      <c r="I45" s="6">
        <f t="shared" si="0"/>
        <v>18716033.940559998</v>
      </c>
      <c r="J45" s="75"/>
      <c r="K45" s="9"/>
    </row>
    <row r="46" spans="1:11" x14ac:dyDescent="0.25">
      <c r="A46" s="1" t="s">
        <v>36</v>
      </c>
      <c r="B46" s="1">
        <f>COUNTIF('DATA (Israeli contractor)'!$G:$G,A46)</f>
        <v>0</v>
      </c>
      <c r="C46" s="6">
        <f>SUMIF('DATA (Israeli contractor)'!G:G,$A46,'DATA (Israeli contractor)'!K:K)</f>
        <v>0</v>
      </c>
      <c r="D46" s="1">
        <f>COUNTIF('DATA (Israeli beneficial owner)'!$G:$G,A46)</f>
        <v>12</v>
      </c>
      <c r="E46" s="6">
        <f>SUMIF('DATA (Israeli beneficial owner)'!G:G,$A46,'DATA (Israeli beneficial owner)'!K:K)</f>
        <v>100416758.57842</v>
      </c>
      <c r="F46" s="1">
        <f>COUNTIF('DATA (Israeli origin)'!$G:$G,A46)</f>
        <v>0</v>
      </c>
      <c r="G46" s="6">
        <f>SUMIF('DATA (Israeli origin)'!G:G,$A46,'DATA (Israeli origin)'!K:K)</f>
        <v>0</v>
      </c>
      <c r="H46" s="1">
        <f t="shared" si="0"/>
        <v>12</v>
      </c>
      <c r="I46" s="6">
        <f t="shared" si="0"/>
        <v>100416758.57842</v>
      </c>
      <c r="J46" s="75"/>
      <c r="K46" s="9"/>
    </row>
    <row r="47" spans="1:11" x14ac:dyDescent="0.25">
      <c r="A47" s="1" t="s">
        <v>344</v>
      </c>
      <c r="B47" s="1">
        <f>COUNTIF('DATA (Israeli contractor)'!$G:$G,A47)</f>
        <v>1</v>
      </c>
      <c r="C47" s="6">
        <f>SUMIF('DATA (Israeli contractor)'!G:G,$A47,'DATA (Israeli contractor)'!K:K)</f>
        <v>218719</v>
      </c>
      <c r="D47" s="1">
        <f>COUNTIF('DATA (Israeli beneficial owner)'!$G:$G,A47)</f>
        <v>0</v>
      </c>
      <c r="E47" s="6">
        <f>SUMIF('DATA (Israeli beneficial owner)'!G:G,$A47,'DATA (Israeli beneficial owner)'!K:K)</f>
        <v>0</v>
      </c>
      <c r="F47" s="1">
        <f>COUNTIF('DATA (Israeli origin)'!$G:$G,A47)</f>
        <v>0</v>
      </c>
      <c r="G47" s="6">
        <f>SUMIF('DATA (Israeli origin)'!G:G,$A47,'DATA (Israeli origin)'!K:K)</f>
        <v>0</v>
      </c>
      <c r="H47" s="1">
        <f t="shared" si="0"/>
        <v>1</v>
      </c>
      <c r="I47" s="6">
        <f t="shared" si="0"/>
        <v>218719</v>
      </c>
      <c r="J47" s="75"/>
      <c r="K47" s="9"/>
    </row>
    <row r="48" spans="1:11" x14ac:dyDescent="0.25">
      <c r="A48" s="1" t="s">
        <v>345</v>
      </c>
      <c r="B48" s="1">
        <f>COUNTIF('DATA (Israeli contractor)'!$G:$G,A48)</f>
        <v>1</v>
      </c>
      <c r="C48" s="6">
        <f>SUMIF('DATA (Israeli contractor)'!G:G,$A48,'DATA (Israeli contractor)'!K:K)</f>
        <v>1175020</v>
      </c>
      <c r="D48" s="1">
        <f>COUNTIF('DATA (Israeli beneficial owner)'!$G:$G,A48)</f>
        <v>0</v>
      </c>
      <c r="E48" s="6">
        <f>SUMIF('DATA (Israeli beneficial owner)'!G:G,$A48,'DATA (Israeli beneficial owner)'!K:K)</f>
        <v>0</v>
      </c>
      <c r="F48" s="1">
        <f>COUNTIF('DATA (Israeli origin)'!$G:$G,A48)</f>
        <v>0</v>
      </c>
      <c r="G48" s="6">
        <f>SUMIF('DATA (Israeli origin)'!G:G,$A48,'DATA (Israeli origin)'!K:K)</f>
        <v>0</v>
      </c>
      <c r="H48" s="1">
        <f t="shared" si="0"/>
        <v>1</v>
      </c>
      <c r="I48" s="6">
        <f t="shared" si="0"/>
        <v>1175020</v>
      </c>
      <c r="J48" s="75"/>
      <c r="K48" s="9"/>
    </row>
    <row r="49" spans="1:11" x14ac:dyDescent="0.25">
      <c r="A49" s="1" t="s">
        <v>346</v>
      </c>
      <c r="B49" s="1">
        <f>COUNTIF('DATA (Israeli contractor)'!$G:$G,A49)</f>
        <v>1</v>
      </c>
      <c r="C49" s="6">
        <f>SUMIF('DATA (Israeli contractor)'!G:G,$A49,'DATA (Israeli contractor)'!K:K)</f>
        <v>378300</v>
      </c>
      <c r="D49" s="1">
        <f>COUNTIF('DATA (Israeli beneficial owner)'!$G:$G,A49)</f>
        <v>0</v>
      </c>
      <c r="E49" s="6">
        <f>SUMIF('DATA (Israeli beneficial owner)'!G:G,$A49,'DATA (Israeli beneficial owner)'!K:K)</f>
        <v>0</v>
      </c>
      <c r="F49" s="1">
        <f>COUNTIF('DATA (Israeli origin)'!$G:$G,A49)</f>
        <v>0</v>
      </c>
      <c r="G49" s="6">
        <f>SUMIF('DATA (Israeli origin)'!G:G,$A49,'DATA (Israeli origin)'!K:K)</f>
        <v>0</v>
      </c>
      <c r="H49" s="1">
        <f t="shared" si="0"/>
        <v>1</v>
      </c>
      <c r="I49" s="6">
        <f t="shared" si="0"/>
        <v>378300</v>
      </c>
      <c r="J49" s="75"/>
      <c r="K49" s="9"/>
    </row>
    <row r="50" spans="1:11" x14ac:dyDescent="0.25">
      <c r="A50" s="1" t="s">
        <v>347</v>
      </c>
      <c r="B50" s="1">
        <f>COUNTIF('DATA (Israeli contractor)'!$G:$G,A50)</f>
        <v>1</v>
      </c>
      <c r="C50" s="6">
        <f>SUMIF('DATA (Israeli contractor)'!G:G,$A50,'DATA (Israeli contractor)'!K:K)</f>
        <v>111000</v>
      </c>
      <c r="D50" s="1">
        <f>COUNTIF('DATA (Israeli beneficial owner)'!$G:$G,A50)</f>
        <v>0</v>
      </c>
      <c r="E50" s="6">
        <f>SUMIF('DATA (Israeli beneficial owner)'!G:G,$A50,'DATA (Israeli beneficial owner)'!K:K)</f>
        <v>0</v>
      </c>
      <c r="F50" s="1">
        <f>COUNTIF('DATA (Israeli origin)'!$G:$G,A50)</f>
        <v>0</v>
      </c>
      <c r="G50" s="6">
        <f>SUMIF('DATA (Israeli origin)'!G:G,$A50,'DATA (Israeli origin)'!K:K)</f>
        <v>0</v>
      </c>
      <c r="H50" s="1">
        <f t="shared" si="0"/>
        <v>1</v>
      </c>
      <c r="I50" s="6">
        <f t="shared" si="0"/>
        <v>111000</v>
      </c>
      <c r="J50" s="75"/>
      <c r="K50" s="9"/>
    </row>
    <row r="51" spans="1:11" x14ac:dyDescent="0.25">
      <c r="A51" s="1" t="s">
        <v>348</v>
      </c>
      <c r="B51" s="1">
        <f>COUNTIF('DATA (Israeli contractor)'!$G:$G,A51)</f>
        <v>1</v>
      </c>
      <c r="C51" s="6">
        <f>SUMIF('DATA (Israeli contractor)'!G:G,$A51,'DATA (Israeli contractor)'!K:K)</f>
        <v>633000</v>
      </c>
      <c r="D51" s="1">
        <f>COUNTIF('DATA (Israeli beneficial owner)'!$G:$G,A51)</f>
        <v>0</v>
      </c>
      <c r="E51" s="6">
        <f>SUMIF('DATA (Israeli beneficial owner)'!G:G,$A51,'DATA (Israeli beneficial owner)'!K:K)</f>
        <v>0</v>
      </c>
      <c r="F51" s="1">
        <f>COUNTIF('DATA (Israeli origin)'!$G:$G,A51)</f>
        <v>0</v>
      </c>
      <c r="G51" s="6">
        <f>SUMIF('DATA (Israeli origin)'!G:G,$A51,'DATA (Israeli origin)'!K:K)</f>
        <v>0</v>
      </c>
      <c r="H51" s="1">
        <f t="shared" si="0"/>
        <v>1</v>
      </c>
      <c r="I51" s="6">
        <f t="shared" si="0"/>
        <v>633000</v>
      </c>
      <c r="J51" s="75"/>
      <c r="K51" s="9"/>
    </row>
    <row r="52" spans="1:11" x14ac:dyDescent="0.25">
      <c r="A52" s="1" t="s">
        <v>349</v>
      </c>
      <c r="B52" s="1">
        <f>COUNTIF('DATA (Israeli contractor)'!$G:$G,A52)</f>
        <v>1</v>
      </c>
      <c r="C52" s="6">
        <f>SUMIF('DATA (Israeli contractor)'!G:G,$A52,'DATA (Israeli contractor)'!K:K)</f>
        <v>302500</v>
      </c>
      <c r="D52" s="1">
        <f>COUNTIF('DATA (Israeli beneficial owner)'!$G:$G,A52)</f>
        <v>0</v>
      </c>
      <c r="E52" s="6">
        <f>SUMIF('DATA (Israeli beneficial owner)'!G:G,$A52,'DATA (Israeli beneficial owner)'!K:K)</f>
        <v>0</v>
      </c>
      <c r="F52" s="1">
        <f>COUNTIF('DATA (Israeli origin)'!$G:$G,A52)</f>
        <v>0</v>
      </c>
      <c r="G52" s="6">
        <f>SUMIF('DATA (Israeli origin)'!G:G,$A52,'DATA (Israeli origin)'!K:K)</f>
        <v>0</v>
      </c>
      <c r="H52" s="1">
        <f t="shared" si="0"/>
        <v>1</v>
      </c>
      <c r="I52" s="6">
        <f t="shared" si="0"/>
        <v>302500</v>
      </c>
      <c r="J52" s="75"/>
      <c r="K52" s="9"/>
    </row>
    <row r="53" spans="1:11" x14ac:dyDescent="0.25">
      <c r="A53" s="1" t="s">
        <v>350</v>
      </c>
      <c r="B53" s="1">
        <f>COUNTIF('DATA (Israeli contractor)'!$G:$G,A53)</f>
        <v>1</v>
      </c>
      <c r="C53" s="6">
        <f>SUMIF('DATA (Israeli contractor)'!G:G,$A53,'DATA (Israeli contractor)'!K:K)</f>
        <v>10000</v>
      </c>
      <c r="D53" s="1">
        <f>COUNTIF('DATA (Israeli beneficial owner)'!$G:$G,A53)</f>
        <v>0</v>
      </c>
      <c r="E53" s="6">
        <f>SUMIF('DATA (Israeli beneficial owner)'!G:G,$A53,'DATA (Israeli beneficial owner)'!K:K)</f>
        <v>0</v>
      </c>
      <c r="F53" s="1">
        <f>COUNTIF('DATA (Israeli origin)'!$G:$G,A53)</f>
        <v>0</v>
      </c>
      <c r="G53" s="6">
        <f>SUMIF('DATA (Israeli origin)'!G:G,$A53,'DATA (Israeli origin)'!K:K)</f>
        <v>0</v>
      </c>
      <c r="H53" s="1">
        <f t="shared" si="0"/>
        <v>1</v>
      </c>
      <c r="I53" s="6">
        <f t="shared" si="0"/>
        <v>10000</v>
      </c>
      <c r="J53" s="75"/>
      <c r="K53" s="9"/>
    </row>
    <row r="54" spans="1:11" x14ac:dyDescent="0.25">
      <c r="A54" s="1" t="s">
        <v>351</v>
      </c>
      <c r="B54" s="1">
        <f>COUNTIF('DATA (Israeli contractor)'!$G:$G,A54)</f>
        <v>0</v>
      </c>
      <c r="C54" s="6">
        <f>SUMIF('DATA (Israeli contractor)'!G:G,$A54,'DATA (Israeli contractor)'!K:K)</f>
        <v>0</v>
      </c>
      <c r="D54" s="1">
        <f>COUNTIF('DATA (Israeli beneficial owner)'!$G:$G,A54)</f>
        <v>1</v>
      </c>
      <c r="E54" s="6">
        <f>SUMIF('DATA (Israeli beneficial owner)'!G:G,$A54,'DATA (Israeli beneficial owner)'!K:K)</f>
        <v>182400</v>
      </c>
      <c r="F54" s="1">
        <f>COUNTIF('DATA (Israeli origin)'!$G:$G,A54)</f>
        <v>0</v>
      </c>
      <c r="G54" s="6">
        <f>SUMIF('DATA (Israeli origin)'!G:G,$A54,'DATA (Israeli origin)'!K:K)</f>
        <v>0</v>
      </c>
      <c r="H54" s="1">
        <f t="shared" si="0"/>
        <v>1</v>
      </c>
      <c r="I54" s="6">
        <f t="shared" si="0"/>
        <v>182400</v>
      </c>
      <c r="J54" s="75"/>
      <c r="K54" s="9"/>
    </row>
    <row r="55" spans="1:11" x14ac:dyDescent="0.25">
      <c r="A55" s="1" t="s">
        <v>352</v>
      </c>
      <c r="B55" s="1">
        <f>COUNTIF('DATA (Israeli contractor)'!$G:$G,A55)</f>
        <v>2</v>
      </c>
      <c r="C55" s="6">
        <f>SUMIF('DATA (Israeli contractor)'!G:G,$A55,'DATA (Israeli contractor)'!K:K)</f>
        <v>285560</v>
      </c>
      <c r="D55" s="1">
        <f>COUNTIF('DATA (Israeli beneficial owner)'!$G:$G,A55)</f>
        <v>0</v>
      </c>
      <c r="E55" s="6">
        <f>SUMIF('DATA (Israeli beneficial owner)'!G:G,$A55,'DATA (Israeli beneficial owner)'!K:K)</f>
        <v>0</v>
      </c>
      <c r="F55" s="1">
        <f>COUNTIF('DATA (Israeli origin)'!$G:$G,A55)</f>
        <v>0</v>
      </c>
      <c r="G55" s="6">
        <f>SUMIF('DATA (Israeli origin)'!G:G,$A55,'DATA (Israeli origin)'!K:K)</f>
        <v>0</v>
      </c>
      <c r="H55" s="1">
        <f t="shared" si="0"/>
        <v>2</v>
      </c>
      <c r="I55" s="6">
        <f t="shared" si="0"/>
        <v>285560</v>
      </c>
      <c r="J55" s="75"/>
      <c r="K55" s="9"/>
    </row>
    <row r="56" spans="1:11" x14ac:dyDescent="0.25">
      <c r="A56" s="1" t="s">
        <v>353</v>
      </c>
      <c r="B56" s="1">
        <f>COUNTIF('DATA (Israeli contractor)'!$G:$G,A56)</f>
        <v>5</v>
      </c>
      <c r="C56" s="6">
        <f>SUMIF('DATA (Israeli contractor)'!G:G,$A56,'DATA (Israeli contractor)'!K:K)</f>
        <v>3718772.2199999997</v>
      </c>
      <c r="D56" s="1">
        <f>COUNTIF('DATA (Israeli beneficial owner)'!$G:$G,A56)</f>
        <v>1</v>
      </c>
      <c r="E56" s="6">
        <f>SUMIF('DATA (Israeli beneficial owner)'!G:G,$A56,'DATA (Israeli beneficial owner)'!K:K)</f>
        <v>0</v>
      </c>
      <c r="F56" s="1">
        <f>COUNTIF('DATA (Israeli origin)'!$G:$G,A56)</f>
        <v>0</v>
      </c>
      <c r="G56" s="6">
        <f>SUMIF('DATA (Israeli origin)'!G:G,$A56,'DATA (Israeli origin)'!K:K)</f>
        <v>0</v>
      </c>
      <c r="H56" s="1">
        <f t="shared" si="0"/>
        <v>6</v>
      </c>
      <c r="I56" s="6">
        <f t="shared" si="0"/>
        <v>3718772.2199999997</v>
      </c>
      <c r="J56" s="75"/>
      <c r="K56" s="9"/>
    </row>
    <row r="57" spans="1:11" x14ac:dyDescent="0.25">
      <c r="A57" s="1" t="s">
        <v>354</v>
      </c>
      <c r="B57" s="1">
        <f>COUNTIF('DATA (Israeli contractor)'!$G:$G,A57)</f>
        <v>2</v>
      </c>
      <c r="C57" s="6">
        <f>SUMIF('DATA (Israeli contractor)'!G:G,$A57,'DATA (Israeli contractor)'!K:K)</f>
        <v>9605700</v>
      </c>
      <c r="D57" s="1">
        <f>COUNTIF('DATA (Israeli beneficial owner)'!$G:$G,A57)</f>
        <v>0</v>
      </c>
      <c r="E57" s="6">
        <f>SUMIF('DATA (Israeli beneficial owner)'!G:G,$A57,'DATA (Israeli beneficial owner)'!K:K)</f>
        <v>0</v>
      </c>
      <c r="F57" s="1">
        <f>COUNTIF('DATA (Israeli origin)'!$G:$G,A57)</f>
        <v>0</v>
      </c>
      <c r="G57" s="6">
        <f>SUMIF('DATA (Israeli origin)'!G:G,$A57,'DATA (Israeli origin)'!K:K)</f>
        <v>0</v>
      </c>
      <c r="H57" s="1">
        <f t="shared" ref="H57:I104" si="1">SUM(B57,D57,F57)</f>
        <v>2</v>
      </c>
      <c r="I57" s="6">
        <f t="shared" si="1"/>
        <v>9605700</v>
      </c>
      <c r="J57" s="75"/>
      <c r="K57" s="9"/>
    </row>
    <row r="58" spans="1:11" x14ac:dyDescent="0.25">
      <c r="A58" s="1" t="s">
        <v>355</v>
      </c>
      <c r="B58" s="1">
        <f>COUNTIF('DATA (Israeli contractor)'!$G:$G,A58)</f>
        <v>0</v>
      </c>
      <c r="C58" s="6">
        <f>SUMIF('DATA (Israeli contractor)'!G:G,$A58,'DATA (Israeli contractor)'!K:K)</f>
        <v>0</v>
      </c>
      <c r="D58" s="1">
        <f>COUNTIF('DATA (Israeli beneficial owner)'!$G:$G,A58)</f>
        <v>1</v>
      </c>
      <c r="E58" s="6">
        <f>SUMIF('DATA (Israeli beneficial owner)'!G:G,$A58,'DATA (Israeli beneficial owner)'!K:K)</f>
        <v>1</v>
      </c>
      <c r="F58" s="1">
        <f>COUNTIF('DATA (Israeli origin)'!$G:$G,A58)</f>
        <v>0</v>
      </c>
      <c r="G58" s="6">
        <f>SUMIF('DATA (Israeli origin)'!G:G,$A58,'DATA (Israeli origin)'!K:K)</f>
        <v>0</v>
      </c>
      <c r="H58" s="1">
        <f t="shared" si="1"/>
        <v>1</v>
      </c>
      <c r="I58" s="6">
        <f t="shared" si="1"/>
        <v>1</v>
      </c>
      <c r="J58" s="75"/>
      <c r="K58" s="9"/>
    </row>
    <row r="59" spans="1:11" x14ac:dyDescent="0.25">
      <c r="A59" s="1" t="s">
        <v>356</v>
      </c>
      <c r="B59" s="1">
        <f>COUNTIF('DATA (Israeli contractor)'!$G:$G,A59)</f>
        <v>1</v>
      </c>
      <c r="C59" s="6">
        <f>SUMIF('DATA (Israeli contractor)'!G:G,$A59,'DATA (Israeli contractor)'!K:K)</f>
        <v>3093600</v>
      </c>
      <c r="D59" s="1">
        <f>COUNTIF('DATA (Israeli beneficial owner)'!$G:$G,A59)</f>
        <v>0</v>
      </c>
      <c r="E59" s="6">
        <f>SUMIF('DATA (Israeli beneficial owner)'!G:G,$A59,'DATA (Israeli beneficial owner)'!K:K)</f>
        <v>0</v>
      </c>
      <c r="F59" s="1">
        <f>COUNTIF('DATA (Israeli origin)'!$G:$G,A59)</f>
        <v>0</v>
      </c>
      <c r="G59" s="6">
        <f>SUMIF('DATA (Israeli origin)'!G:G,$A59,'DATA (Israeli origin)'!K:K)</f>
        <v>0</v>
      </c>
      <c r="H59" s="1">
        <f t="shared" si="1"/>
        <v>1</v>
      </c>
      <c r="I59" s="6">
        <f t="shared" si="1"/>
        <v>3093600</v>
      </c>
      <c r="J59" s="75"/>
      <c r="K59" s="9"/>
    </row>
    <row r="60" spans="1:11" x14ac:dyDescent="0.25">
      <c r="A60" s="1" t="s">
        <v>40</v>
      </c>
      <c r="B60" s="1">
        <f>COUNTIF('DATA (Israeli contractor)'!$G:$G,A60)</f>
        <v>2</v>
      </c>
      <c r="C60" s="6">
        <f>SUMIF('DATA (Israeli contractor)'!G:G,$A60,'DATA (Israeli contractor)'!K:K)</f>
        <v>29999000</v>
      </c>
      <c r="D60" s="1">
        <f>COUNTIF('DATA (Israeli beneficial owner)'!$G:$G,A60)</f>
        <v>0</v>
      </c>
      <c r="E60" s="6">
        <f>SUMIF('DATA (Israeli beneficial owner)'!G:G,$A60,'DATA (Israeli beneficial owner)'!K:K)</f>
        <v>0</v>
      </c>
      <c r="F60" s="1">
        <f>COUNTIF('DATA (Israeli origin)'!$G:$G,A60)</f>
        <v>0</v>
      </c>
      <c r="G60" s="6">
        <f>SUMIF('DATA (Israeli origin)'!G:G,$A60,'DATA (Israeli origin)'!K:K)</f>
        <v>0</v>
      </c>
      <c r="H60" s="1">
        <f t="shared" si="1"/>
        <v>2</v>
      </c>
      <c r="I60" s="6">
        <f t="shared" si="1"/>
        <v>29999000</v>
      </c>
      <c r="J60" s="75"/>
      <c r="K60" s="9"/>
    </row>
    <row r="61" spans="1:11" x14ac:dyDescent="0.25">
      <c r="A61" s="1" t="s">
        <v>357</v>
      </c>
      <c r="B61" s="1">
        <f>COUNTIF('DATA (Israeli contractor)'!$G:$G,A61)</f>
        <v>1</v>
      </c>
      <c r="C61" s="6">
        <f>SUMIF('DATA (Israeli contractor)'!G:G,$A61,'DATA (Israeli contractor)'!K:K)</f>
        <v>6300000</v>
      </c>
      <c r="D61" s="1">
        <f>COUNTIF('DATA (Israeli beneficial owner)'!$G:$G,A61)</f>
        <v>0</v>
      </c>
      <c r="E61" s="6">
        <f>SUMIF('DATA (Israeli beneficial owner)'!G:G,$A61,'DATA (Israeli beneficial owner)'!K:K)</f>
        <v>0</v>
      </c>
      <c r="F61" s="1">
        <f>COUNTIF('DATA (Israeli origin)'!$G:$G,A61)</f>
        <v>0</v>
      </c>
      <c r="G61" s="6">
        <f>SUMIF('DATA (Israeli origin)'!G:G,$A61,'DATA (Israeli origin)'!K:K)</f>
        <v>0</v>
      </c>
      <c r="H61" s="1">
        <f t="shared" si="1"/>
        <v>1</v>
      </c>
      <c r="I61" s="6">
        <f t="shared" si="1"/>
        <v>6300000</v>
      </c>
      <c r="J61" s="75"/>
      <c r="K61" s="9"/>
    </row>
    <row r="62" spans="1:11" x14ac:dyDescent="0.25">
      <c r="A62" s="1" t="s">
        <v>358</v>
      </c>
      <c r="B62" s="1">
        <f>COUNTIF('DATA (Israeli contractor)'!$G:$G,A62)</f>
        <v>1</v>
      </c>
      <c r="C62" s="6">
        <f>SUMIF('DATA (Israeli contractor)'!G:G,$A62,'DATA (Israeli contractor)'!K:K)</f>
        <v>600000</v>
      </c>
      <c r="D62" s="1">
        <f>COUNTIF('DATA (Israeli beneficial owner)'!$G:$G,A62)</f>
        <v>0</v>
      </c>
      <c r="E62" s="6">
        <f>SUMIF('DATA (Israeli beneficial owner)'!G:G,$A62,'DATA (Israeli beneficial owner)'!K:K)</f>
        <v>0</v>
      </c>
      <c r="F62" s="1">
        <f>COUNTIF('DATA (Israeli origin)'!$G:$G,A62)</f>
        <v>0</v>
      </c>
      <c r="G62" s="6">
        <f>SUMIF('DATA (Israeli origin)'!G:G,$A62,'DATA (Israeli origin)'!K:K)</f>
        <v>0</v>
      </c>
      <c r="H62" s="1">
        <f t="shared" si="1"/>
        <v>1</v>
      </c>
      <c r="I62" s="6">
        <f t="shared" si="1"/>
        <v>600000</v>
      </c>
      <c r="J62" s="75"/>
      <c r="K62" s="9"/>
    </row>
    <row r="63" spans="1:11" x14ac:dyDescent="0.25">
      <c r="A63" s="1" t="s">
        <v>359</v>
      </c>
      <c r="B63" s="1">
        <f>COUNTIF('DATA (Israeli contractor)'!$G:$G,A63)</f>
        <v>1</v>
      </c>
      <c r="C63" s="6">
        <f>SUMIF('DATA (Israeli contractor)'!G:G,$A63,'DATA (Israeli contractor)'!K:K)</f>
        <v>190000</v>
      </c>
      <c r="D63" s="1">
        <f>COUNTIF('DATA (Israeli beneficial owner)'!$G:$G,A63)</f>
        <v>0</v>
      </c>
      <c r="E63" s="6">
        <f>SUMIF('DATA (Israeli beneficial owner)'!G:G,$A63,'DATA (Israeli beneficial owner)'!K:K)</f>
        <v>0</v>
      </c>
      <c r="F63" s="1">
        <f>COUNTIF('DATA (Israeli origin)'!$G:$G,A63)</f>
        <v>0</v>
      </c>
      <c r="G63" s="6">
        <f>SUMIF('DATA (Israeli origin)'!G:G,$A63,'DATA (Israeli origin)'!K:K)</f>
        <v>0</v>
      </c>
      <c r="H63" s="1">
        <f t="shared" si="1"/>
        <v>1</v>
      </c>
      <c r="I63" s="6">
        <f t="shared" si="1"/>
        <v>190000</v>
      </c>
      <c r="J63" s="75"/>
      <c r="K63" s="9"/>
    </row>
    <row r="64" spans="1:11" x14ac:dyDescent="0.25">
      <c r="A64" s="1" t="s">
        <v>360</v>
      </c>
      <c r="B64" s="1">
        <f>COUNTIF('DATA (Israeli contractor)'!$G:$G,A64)</f>
        <v>1</v>
      </c>
      <c r="C64" s="6">
        <f>SUMIF('DATA (Israeli contractor)'!G:G,$A64,'DATA (Israeli contractor)'!K:K)</f>
        <v>250000</v>
      </c>
      <c r="D64" s="1">
        <f>COUNTIF('DATA (Israeli beneficial owner)'!$G:$G,A64)</f>
        <v>0</v>
      </c>
      <c r="E64" s="6">
        <f>SUMIF('DATA (Israeli beneficial owner)'!G:G,$A64,'DATA (Israeli beneficial owner)'!K:K)</f>
        <v>0</v>
      </c>
      <c r="F64" s="1">
        <f>COUNTIF('DATA (Israeli origin)'!$G:$G,A64)</f>
        <v>0</v>
      </c>
      <c r="G64" s="6">
        <f>SUMIF('DATA (Israeli origin)'!G:G,$A64,'DATA (Israeli origin)'!K:K)</f>
        <v>0</v>
      </c>
      <c r="H64" s="1">
        <f t="shared" si="1"/>
        <v>1</v>
      </c>
      <c r="I64" s="6">
        <f t="shared" si="1"/>
        <v>250000</v>
      </c>
      <c r="J64" s="75"/>
      <c r="K64" s="9"/>
    </row>
    <row r="65" spans="1:11" x14ac:dyDescent="0.25">
      <c r="A65" s="1" t="s">
        <v>361</v>
      </c>
      <c r="B65" s="1">
        <f>COUNTIF('DATA (Israeli contractor)'!$G:$G,A65)</f>
        <v>1</v>
      </c>
      <c r="C65" s="6">
        <f>SUMIF('DATA (Israeli contractor)'!G:G,$A65,'DATA (Israeli contractor)'!K:K)</f>
        <v>0</v>
      </c>
      <c r="D65" s="1">
        <f>COUNTIF('DATA (Israeli beneficial owner)'!$G:$G,A65)</f>
        <v>0</v>
      </c>
      <c r="E65" s="6">
        <f>SUMIF('DATA (Israeli beneficial owner)'!G:G,$A65,'DATA (Israeli beneficial owner)'!K:K)</f>
        <v>0</v>
      </c>
      <c r="F65" s="1">
        <f>COUNTIF('DATA (Israeli origin)'!$G:$G,A65)</f>
        <v>0</v>
      </c>
      <c r="G65" s="6">
        <f>SUMIF('DATA (Israeli origin)'!G:G,$A65,'DATA (Israeli origin)'!K:K)</f>
        <v>0</v>
      </c>
      <c r="H65" s="1">
        <f t="shared" si="1"/>
        <v>1</v>
      </c>
      <c r="I65" s="6">
        <f t="shared" si="1"/>
        <v>0</v>
      </c>
      <c r="J65" s="75"/>
      <c r="K65" s="9"/>
    </row>
    <row r="66" spans="1:11" x14ac:dyDescent="0.25">
      <c r="A66" s="1" t="s">
        <v>39</v>
      </c>
      <c r="B66" s="1">
        <f>COUNTIF('DATA (Israeli contractor)'!$G:$G,A66)</f>
        <v>3</v>
      </c>
      <c r="C66" s="6">
        <f>SUMIF('DATA (Israeli contractor)'!G:G,$A66,'DATA (Israeli contractor)'!K:K)</f>
        <v>36343000</v>
      </c>
      <c r="D66" s="1">
        <f>COUNTIF('DATA (Israeli beneficial owner)'!$G:$G,A66)</f>
        <v>0</v>
      </c>
      <c r="E66" s="6">
        <f>SUMIF('DATA (Israeli beneficial owner)'!G:G,$A66,'DATA (Israeli beneficial owner)'!K:K)</f>
        <v>0</v>
      </c>
      <c r="F66" s="1">
        <f>COUNTIF('DATA (Israeli origin)'!$G:$G,A66)</f>
        <v>0</v>
      </c>
      <c r="G66" s="6">
        <f>SUMIF('DATA (Israeli origin)'!G:G,$A66,'DATA (Israeli origin)'!K:K)</f>
        <v>0</v>
      </c>
      <c r="H66" s="1">
        <f t="shared" si="1"/>
        <v>3</v>
      </c>
      <c r="I66" s="6">
        <f t="shared" si="1"/>
        <v>36343000</v>
      </c>
      <c r="J66" s="75"/>
      <c r="K66" s="9"/>
    </row>
    <row r="67" spans="1:11" x14ac:dyDescent="0.25">
      <c r="A67" s="1" t="s">
        <v>362</v>
      </c>
      <c r="B67" s="1">
        <f>COUNTIF('DATA (Israeli contractor)'!$G:$G,A67)</f>
        <v>1</v>
      </c>
      <c r="C67" s="6">
        <f>SUMIF('DATA (Israeli contractor)'!G:G,$A67,'DATA (Israeli contractor)'!K:K)</f>
        <v>314600</v>
      </c>
      <c r="D67" s="1">
        <f>COUNTIF('DATA (Israeli beneficial owner)'!$G:$G,A67)</f>
        <v>0</v>
      </c>
      <c r="E67" s="6">
        <f>SUMIF('DATA (Israeli beneficial owner)'!G:G,$A67,'DATA (Israeli beneficial owner)'!K:K)</f>
        <v>0</v>
      </c>
      <c r="F67" s="1">
        <f>COUNTIF('DATA (Israeli origin)'!$G:$G,A67)</f>
        <v>0</v>
      </c>
      <c r="G67" s="6">
        <f>SUMIF('DATA (Israeli origin)'!G:G,$A67,'DATA (Israeli origin)'!K:K)</f>
        <v>0</v>
      </c>
      <c r="H67" s="1">
        <f t="shared" si="1"/>
        <v>1</v>
      </c>
      <c r="I67" s="6">
        <f t="shared" si="1"/>
        <v>314600</v>
      </c>
      <c r="J67" s="75"/>
      <c r="K67" s="9"/>
    </row>
    <row r="68" spans="1:11" x14ac:dyDescent="0.25">
      <c r="A68" s="1" t="s">
        <v>363</v>
      </c>
      <c r="B68" s="1">
        <f>COUNTIF('DATA (Israeli contractor)'!$G:$G,A68)</f>
        <v>1</v>
      </c>
      <c r="C68" s="6">
        <f>SUMIF('DATA (Israeli contractor)'!G:G,$A68,'DATA (Israeli contractor)'!K:K)</f>
        <v>190080</v>
      </c>
      <c r="D68" s="1">
        <f>COUNTIF('DATA (Israeli beneficial owner)'!$G:$G,A68)</f>
        <v>0</v>
      </c>
      <c r="E68" s="6">
        <f>SUMIF('DATA (Israeli beneficial owner)'!G:G,$A68,'DATA (Israeli beneficial owner)'!K:K)</f>
        <v>0</v>
      </c>
      <c r="F68" s="1">
        <f>COUNTIF('DATA (Israeli origin)'!$G:$G,A68)</f>
        <v>0</v>
      </c>
      <c r="G68" s="6">
        <f>SUMIF('DATA (Israeli origin)'!G:G,$A68,'DATA (Israeli origin)'!K:K)</f>
        <v>0</v>
      </c>
      <c r="H68" s="1">
        <f t="shared" si="1"/>
        <v>1</v>
      </c>
      <c r="I68" s="6">
        <f t="shared" si="1"/>
        <v>190080</v>
      </c>
      <c r="J68" s="75"/>
      <c r="K68" s="9"/>
    </row>
    <row r="69" spans="1:11" x14ac:dyDescent="0.25">
      <c r="A69" s="1" t="s">
        <v>364</v>
      </c>
      <c r="B69" s="1">
        <f>COUNTIF('DATA (Israeli contractor)'!$G:$G,A69)</f>
        <v>1</v>
      </c>
      <c r="C69" s="6">
        <f>SUMIF('DATA (Israeli contractor)'!G:G,$A69,'DATA (Israeli contractor)'!K:K)</f>
        <v>1446060</v>
      </c>
      <c r="D69" s="1">
        <f>COUNTIF('DATA (Israeli beneficial owner)'!$G:$G,A69)</f>
        <v>0</v>
      </c>
      <c r="E69" s="6">
        <f>SUMIF('DATA (Israeli beneficial owner)'!G:G,$A69,'DATA (Israeli beneficial owner)'!K:K)</f>
        <v>0</v>
      </c>
      <c r="F69" s="1">
        <f>COUNTIF('DATA (Israeli origin)'!$G:$G,A69)</f>
        <v>0</v>
      </c>
      <c r="G69" s="6">
        <f>SUMIF('DATA (Israeli origin)'!G:G,$A69,'DATA (Israeli origin)'!K:K)</f>
        <v>0</v>
      </c>
      <c r="H69" s="1">
        <f t="shared" si="1"/>
        <v>1</v>
      </c>
      <c r="I69" s="6">
        <f t="shared" si="1"/>
        <v>1446060</v>
      </c>
      <c r="J69" s="75"/>
      <c r="K69" s="9"/>
    </row>
    <row r="70" spans="1:11" x14ac:dyDescent="0.25">
      <c r="A70" s="1" t="s">
        <v>365</v>
      </c>
      <c r="B70" s="1">
        <f>COUNTIF('DATA (Israeli contractor)'!$G:$G,A70)</f>
        <v>1</v>
      </c>
      <c r="C70" s="6">
        <f>SUMIF('DATA (Israeli contractor)'!G:G,$A70,'DATA (Israeli contractor)'!K:K)</f>
        <v>365920.8</v>
      </c>
      <c r="D70" s="1">
        <f>COUNTIF('DATA (Israeli beneficial owner)'!$G:$G,A70)</f>
        <v>0</v>
      </c>
      <c r="E70" s="6">
        <f>SUMIF('DATA (Israeli beneficial owner)'!G:G,$A70,'DATA (Israeli beneficial owner)'!K:K)</f>
        <v>0</v>
      </c>
      <c r="F70" s="1">
        <f>COUNTIF('DATA (Israeli origin)'!$G:$G,A70)</f>
        <v>0</v>
      </c>
      <c r="G70" s="6">
        <f>SUMIF('DATA (Israeli origin)'!G:G,$A70,'DATA (Israeli origin)'!K:K)</f>
        <v>0</v>
      </c>
      <c r="H70" s="1">
        <f t="shared" si="1"/>
        <v>1</v>
      </c>
      <c r="I70" s="6">
        <f t="shared" si="1"/>
        <v>365920.8</v>
      </c>
      <c r="J70" s="75"/>
      <c r="K70" s="9"/>
    </row>
    <row r="71" spans="1:11" x14ac:dyDescent="0.25">
      <c r="A71" s="1" t="s">
        <v>366</v>
      </c>
      <c r="B71" s="1">
        <f>COUNTIF('DATA (Israeli contractor)'!$G:$G,A71)</f>
        <v>1</v>
      </c>
      <c r="C71" s="6">
        <f>SUMIF('DATA (Israeli contractor)'!G:G,$A71,'DATA (Israeli contractor)'!K:K)</f>
        <v>1270000</v>
      </c>
      <c r="D71" s="1">
        <f>COUNTIF('DATA (Israeli beneficial owner)'!$G:$G,A71)</f>
        <v>0</v>
      </c>
      <c r="E71" s="6">
        <f>SUMIF('DATA (Israeli beneficial owner)'!G:G,$A71,'DATA (Israeli beneficial owner)'!K:K)</f>
        <v>0</v>
      </c>
      <c r="F71" s="1">
        <f>COUNTIF('DATA (Israeli origin)'!$G:$G,A71)</f>
        <v>0</v>
      </c>
      <c r="G71" s="6">
        <f>SUMIF('DATA (Israeli origin)'!G:G,$A71,'DATA (Israeli origin)'!K:K)</f>
        <v>0</v>
      </c>
      <c r="H71" s="1">
        <f t="shared" si="1"/>
        <v>1</v>
      </c>
      <c r="I71" s="6">
        <f t="shared" si="1"/>
        <v>1270000</v>
      </c>
      <c r="J71" s="75"/>
      <c r="K71" s="9"/>
    </row>
    <row r="72" spans="1:11" x14ac:dyDescent="0.25">
      <c r="A72" s="1" t="s">
        <v>367</v>
      </c>
      <c r="B72" s="1">
        <f>COUNTIF('DATA (Israeli contractor)'!$G:$G,A72)</f>
        <v>0</v>
      </c>
      <c r="C72" s="6">
        <f>SUMIF('DATA (Israeli contractor)'!G:G,$A72,'DATA (Israeli contractor)'!K:K)</f>
        <v>0</v>
      </c>
      <c r="D72" s="1">
        <f>COUNTIF('DATA (Israeli beneficial owner)'!$G:$G,A72)</f>
        <v>1</v>
      </c>
      <c r="E72" s="6">
        <f>SUMIF('DATA (Israeli beneficial owner)'!G:G,$A72,'DATA (Israeli beneficial owner)'!K:K)</f>
        <v>0</v>
      </c>
      <c r="F72" s="1">
        <f>COUNTIF('DATA (Israeli origin)'!$G:$G,A72)</f>
        <v>0</v>
      </c>
      <c r="G72" s="6">
        <f>SUMIF('DATA (Israeli origin)'!G:G,$A72,'DATA (Israeli origin)'!K:K)</f>
        <v>0</v>
      </c>
      <c r="H72" s="1">
        <f t="shared" si="1"/>
        <v>1</v>
      </c>
      <c r="I72" s="6">
        <f t="shared" si="1"/>
        <v>0</v>
      </c>
      <c r="J72" s="75"/>
      <c r="K72" s="9"/>
    </row>
    <row r="73" spans="1:11" x14ac:dyDescent="0.25">
      <c r="A73" s="1" t="s">
        <v>41</v>
      </c>
      <c r="B73" s="1">
        <f>COUNTIF('DATA (Israeli contractor)'!$G:$G,A73)</f>
        <v>2</v>
      </c>
      <c r="C73" s="6">
        <f>SUMIF('DATA (Israeli contractor)'!G:G,$A73,'DATA (Israeli contractor)'!K:K)</f>
        <v>25265435.385758199</v>
      </c>
      <c r="D73" s="1">
        <f>COUNTIF('DATA (Israeli beneficial owner)'!$G:$G,A73)</f>
        <v>0</v>
      </c>
      <c r="E73" s="6">
        <f>SUMIF('DATA (Israeli beneficial owner)'!G:G,$A73,'DATA (Israeli beneficial owner)'!K:K)</f>
        <v>0</v>
      </c>
      <c r="F73" s="1">
        <f>COUNTIF('DATA (Israeli origin)'!$G:$G,A73)</f>
        <v>0</v>
      </c>
      <c r="G73" s="6">
        <f>SUMIF('DATA (Israeli origin)'!G:G,$A73,'DATA (Israeli origin)'!K:K)</f>
        <v>0</v>
      </c>
      <c r="H73" s="1">
        <f t="shared" si="1"/>
        <v>2</v>
      </c>
      <c r="I73" s="6">
        <f t="shared" si="1"/>
        <v>25265435.385758199</v>
      </c>
      <c r="J73" s="75"/>
      <c r="K73" s="9"/>
    </row>
    <row r="74" spans="1:11" x14ac:dyDescent="0.25">
      <c r="A74" s="1" t="s">
        <v>42</v>
      </c>
      <c r="B74" s="1">
        <f>COUNTIF('DATA (Israeli contractor)'!$G:$G,A74)</f>
        <v>1</v>
      </c>
      <c r="C74" s="6">
        <f>SUMIF('DATA (Israeli contractor)'!G:G,$A74,'DATA (Israeli contractor)'!K:K)</f>
        <v>19940000</v>
      </c>
      <c r="D74" s="1">
        <f>COUNTIF('DATA (Israeli beneficial owner)'!$G:$G,A74)</f>
        <v>0</v>
      </c>
      <c r="E74" s="6">
        <f>SUMIF('DATA (Israeli beneficial owner)'!G:G,$A74,'DATA (Israeli beneficial owner)'!K:K)</f>
        <v>0</v>
      </c>
      <c r="F74" s="1">
        <f>COUNTIF('DATA (Israeli origin)'!$G:$G,A74)</f>
        <v>0</v>
      </c>
      <c r="G74" s="6">
        <f>SUMIF('DATA (Israeli origin)'!G:G,$A74,'DATA (Israeli origin)'!K:K)</f>
        <v>0</v>
      </c>
      <c r="H74" s="1">
        <f t="shared" si="1"/>
        <v>1</v>
      </c>
      <c r="I74" s="6">
        <f t="shared" si="1"/>
        <v>19940000</v>
      </c>
      <c r="J74" s="75"/>
      <c r="K74" s="9"/>
    </row>
    <row r="75" spans="1:11" x14ac:dyDescent="0.25">
      <c r="A75" s="1" t="s">
        <v>368</v>
      </c>
      <c r="B75" s="1">
        <f>COUNTIF('DATA (Israeli contractor)'!$G:$G,A75)</f>
        <v>1</v>
      </c>
      <c r="C75" s="6">
        <f>SUMIF('DATA (Israeli contractor)'!G:G,$A75,'DATA (Israeli contractor)'!K:K)</f>
        <v>627970</v>
      </c>
      <c r="D75" s="1">
        <f>COUNTIF('DATA (Israeli beneficial owner)'!$G:$G,A75)</f>
        <v>0</v>
      </c>
      <c r="E75" s="6">
        <f>SUMIF('DATA (Israeli beneficial owner)'!G:G,$A75,'DATA (Israeli beneficial owner)'!K:K)</f>
        <v>0</v>
      </c>
      <c r="F75" s="1">
        <f>COUNTIF('DATA (Israeli origin)'!$G:$G,A75)</f>
        <v>0</v>
      </c>
      <c r="G75" s="6">
        <f>SUMIF('DATA (Israeli origin)'!G:G,$A75,'DATA (Israeli origin)'!K:K)</f>
        <v>0</v>
      </c>
      <c r="H75" s="1">
        <f t="shared" si="1"/>
        <v>1</v>
      </c>
      <c r="I75" s="6">
        <f t="shared" si="1"/>
        <v>627970</v>
      </c>
      <c r="J75" s="75"/>
      <c r="K75" s="9"/>
    </row>
    <row r="76" spans="1:11" x14ac:dyDescent="0.25">
      <c r="A76" s="1" t="s">
        <v>369</v>
      </c>
      <c r="B76" s="1">
        <f>COUNTIF('DATA (Israeli contractor)'!$G:$G,A76)</f>
        <v>2</v>
      </c>
      <c r="C76" s="6">
        <f>SUMIF('DATA (Israeli contractor)'!G:G,$A76,'DATA (Israeli contractor)'!K:K)</f>
        <v>2</v>
      </c>
      <c r="D76" s="1">
        <f>COUNTIF('DATA (Israeli beneficial owner)'!$G:$G,A76)</f>
        <v>0</v>
      </c>
      <c r="E76" s="6">
        <f>SUMIF('DATA (Israeli beneficial owner)'!G:G,$A76,'DATA (Israeli beneficial owner)'!K:K)</f>
        <v>0</v>
      </c>
      <c r="F76" s="1">
        <f>COUNTIF('DATA (Israeli origin)'!$G:$G,A76)</f>
        <v>0</v>
      </c>
      <c r="G76" s="6">
        <f>SUMIF('DATA (Israeli origin)'!G:G,$A76,'DATA (Israeli origin)'!K:K)</f>
        <v>0</v>
      </c>
      <c r="H76" s="1">
        <f t="shared" si="1"/>
        <v>2</v>
      </c>
      <c r="I76" s="6">
        <f t="shared" si="1"/>
        <v>2</v>
      </c>
      <c r="J76" s="75"/>
      <c r="K76" s="9"/>
    </row>
    <row r="77" spans="1:11" x14ac:dyDescent="0.25">
      <c r="A77" s="1" t="s">
        <v>370</v>
      </c>
      <c r="B77" s="1">
        <f>COUNTIF('DATA (Israeli contractor)'!$G:$G,A77)</f>
        <v>3</v>
      </c>
      <c r="C77" s="6">
        <f>SUMIF('DATA (Israeli contractor)'!G:G,$A77,'DATA (Israeli contractor)'!K:K)</f>
        <v>703554</v>
      </c>
      <c r="D77" s="1">
        <f>COUNTIF('DATA (Israeli beneficial owner)'!$G:$G,A77)</f>
        <v>0</v>
      </c>
      <c r="E77" s="6">
        <f>SUMIF('DATA (Israeli beneficial owner)'!G:G,$A77,'DATA (Israeli beneficial owner)'!K:K)</f>
        <v>0</v>
      </c>
      <c r="F77" s="1">
        <f>COUNTIF('DATA (Israeli origin)'!$G:$G,A77)</f>
        <v>0</v>
      </c>
      <c r="G77" s="6">
        <f>SUMIF('DATA (Israeli origin)'!G:G,$A77,'DATA (Israeli origin)'!K:K)</f>
        <v>0</v>
      </c>
      <c r="H77" s="1">
        <f t="shared" si="1"/>
        <v>3</v>
      </c>
      <c r="I77" s="6">
        <f t="shared" si="1"/>
        <v>703554</v>
      </c>
      <c r="J77" s="75"/>
      <c r="K77" s="9"/>
    </row>
    <row r="78" spans="1:11" x14ac:dyDescent="0.25">
      <c r="A78" s="1" t="s">
        <v>371</v>
      </c>
      <c r="B78" s="1">
        <f>COUNTIF('DATA (Israeli contractor)'!$G:$G,A78)</f>
        <v>4</v>
      </c>
      <c r="C78" s="6">
        <f>SUMIF('DATA (Israeli contractor)'!G:G,$A78,'DATA (Israeli contractor)'!K:K)</f>
        <v>649365.15</v>
      </c>
      <c r="D78" s="1">
        <f>COUNTIF('DATA (Israeli beneficial owner)'!$G:$G,A78)</f>
        <v>2</v>
      </c>
      <c r="E78" s="6">
        <f>SUMIF('DATA (Israeli beneficial owner)'!G:G,$A78,'DATA (Israeli beneficial owner)'!K:K)</f>
        <v>307837.15000000002</v>
      </c>
      <c r="F78" s="1">
        <f>COUNTIF('DATA (Israeli origin)'!$G:$G,A78)</f>
        <v>0</v>
      </c>
      <c r="G78" s="6">
        <f>SUMIF('DATA (Israeli origin)'!G:G,$A78,'DATA (Israeli origin)'!K:K)</f>
        <v>0</v>
      </c>
      <c r="H78" s="1">
        <f t="shared" si="1"/>
        <v>6</v>
      </c>
      <c r="I78" s="6">
        <f t="shared" si="1"/>
        <v>957202.3</v>
      </c>
      <c r="J78" s="75"/>
      <c r="K78" s="9"/>
    </row>
    <row r="79" spans="1:11" x14ac:dyDescent="0.25">
      <c r="A79" s="1" t="s">
        <v>372</v>
      </c>
      <c r="B79" s="1">
        <f>COUNTIF('DATA (Israeli contractor)'!$G:$G,A79)</f>
        <v>3</v>
      </c>
      <c r="C79" s="6">
        <f>SUMIF('DATA (Israeli contractor)'!G:G,$A79,'DATA (Israeli contractor)'!K:K)</f>
        <v>308016.00000000006</v>
      </c>
      <c r="D79" s="1">
        <f>COUNTIF('DATA (Israeli beneficial owner)'!$G:$G,A79)</f>
        <v>0</v>
      </c>
      <c r="E79" s="6">
        <f>SUMIF('DATA (Israeli beneficial owner)'!G:G,$A79,'DATA (Israeli beneficial owner)'!K:K)</f>
        <v>0</v>
      </c>
      <c r="F79" s="1">
        <f>COUNTIF('DATA (Israeli origin)'!$G:$G,A79)</f>
        <v>0</v>
      </c>
      <c r="G79" s="6">
        <f>SUMIF('DATA (Israeli origin)'!G:G,$A79,'DATA (Israeli origin)'!K:K)</f>
        <v>0</v>
      </c>
      <c r="H79" s="1">
        <f t="shared" si="1"/>
        <v>3</v>
      </c>
      <c r="I79" s="6">
        <f t="shared" si="1"/>
        <v>308016.00000000006</v>
      </c>
      <c r="J79" s="75"/>
      <c r="K79" s="9"/>
    </row>
    <row r="80" spans="1:11" x14ac:dyDescent="0.25">
      <c r="A80" s="1" t="s">
        <v>373</v>
      </c>
      <c r="B80" s="1">
        <f>COUNTIF('DATA (Israeli contractor)'!$G:$G,A80)</f>
        <v>1</v>
      </c>
      <c r="C80" s="6">
        <f>SUMIF('DATA (Israeli contractor)'!G:G,$A80,'DATA (Israeli contractor)'!K:K)</f>
        <v>111291.53760000001</v>
      </c>
      <c r="D80" s="1">
        <f>COUNTIF('DATA (Israeli beneficial owner)'!$G:$G,A80)</f>
        <v>0</v>
      </c>
      <c r="E80" s="6">
        <f>SUMIF('DATA (Israeli beneficial owner)'!G:G,$A80,'DATA (Israeli beneficial owner)'!K:K)</f>
        <v>0</v>
      </c>
      <c r="F80" s="1">
        <f>COUNTIF('DATA (Israeli origin)'!$G:$G,A80)</f>
        <v>0</v>
      </c>
      <c r="G80" s="6">
        <f>SUMIF('DATA (Israeli origin)'!G:G,$A80,'DATA (Israeli origin)'!K:K)</f>
        <v>0</v>
      </c>
      <c r="H80" s="1">
        <f t="shared" si="1"/>
        <v>1</v>
      </c>
      <c r="I80" s="6">
        <f t="shared" si="1"/>
        <v>111291.53760000001</v>
      </c>
      <c r="J80" s="75"/>
      <c r="K80" s="9"/>
    </row>
    <row r="81" spans="1:11" x14ac:dyDescent="0.25">
      <c r="A81" s="1" t="s">
        <v>374</v>
      </c>
      <c r="B81" s="1">
        <f>COUNTIF('DATA (Israeli contractor)'!$G:$G,A81)</f>
        <v>1</v>
      </c>
      <c r="C81" s="6">
        <f>SUMIF('DATA (Israeli contractor)'!G:G,$A81,'DATA (Israeli contractor)'!K:K)</f>
        <v>0</v>
      </c>
      <c r="D81" s="1">
        <f>COUNTIF('DATA (Israeli beneficial owner)'!$G:$G,A81)</f>
        <v>1</v>
      </c>
      <c r="E81" s="6">
        <f>SUMIF('DATA (Israeli beneficial owner)'!G:G,$A81,'DATA (Israeli beneficial owner)'!K:K)</f>
        <v>0</v>
      </c>
      <c r="F81" s="1">
        <f>COUNTIF('DATA (Israeli origin)'!$G:$G,A81)</f>
        <v>0</v>
      </c>
      <c r="G81" s="6">
        <f>SUMIF('DATA (Israeli origin)'!G:G,$A81,'DATA (Israeli origin)'!K:K)</f>
        <v>0</v>
      </c>
      <c r="H81" s="1">
        <f t="shared" si="1"/>
        <v>2</v>
      </c>
      <c r="I81" s="6">
        <f t="shared" si="1"/>
        <v>0</v>
      </c>
      <c r="J81" s="75"/>
      <c r="K81" s="9"/>
    </row>
    <row r="82" spans="1:11" x14ac:dyDescent="0.25">
      <c r="A82" s="1" t="s">
        <v>34</v>
      </c>
      <c r="B82" s="1">
        <f>COUNTIF('DATA (Israeli contractor)'!$G:$G,A82)</f>
        <v>9</v>
      </c>
      <c r="C82" s="6">
        <f>SUMIF('DATA (Israeli contractor)'!G:G,$A82,'DATA (Israeli contractor)'!K:K)</f>
        <v>287903146.49000001</v>
      </c>
      <c r="D82" s="1">
        <f>COUNTIF('DATA (Israeli beneficial owner)'!$G:$G,A82)</f>
        <v>0</v>
      </c>
      <c r="E82" s="6">
        <f>SUMIF('DATA (Israeli beneficial owner)'!G:G,$A82,'DATA (Israeli beneficial owner)'!K:K)</f>
        <v>0</v>
      </c>
      <c r="F82" s="1">
        <f>COUNTIF('DATA (Israeli origin)'!$G:$G,A82)</f>
        <v>0</v>
      </c>
      <c r="G82" s="6">
        <f>SUMIF('DATA (Israeli origin)'!G:G,$A82,'DATA (Israeli origin)'!K:K)</f>
        <v>0</v>
      </c>
      <c r="H82" s="1">
        <f t="shared" si="1"/>
        <v>9</v>
      </c>
      <c r="I82" s="6">
        <f t="shared" si="1"/>
        <v>287903146.49000001</v>
      </c>
      <c r="J82" s="75"/>
      <c r="K82" s="9"/>
    </row>
    <row r="83" spans="1:11" x14ac:dyDescent="0.25">
      <c r="A83" s="1" t="s">
        <v>375</v>
      </c>
      <c r="B83" s="1">
        <f>COUNTIF('DATA (Israeli contractor)'!$G:$G,A83)</f>
        <v>1</v>
      </c>
      <c r="C83" s="6">
        <f>SUMIF('DATA (Israeli contractor)'!G:G,$A83,'DATA (Israeli contractor)'!K:K)</f>
        <v>34500</v>
      </c>
      <c r="D83" s="1">
        <f>COUNTIF('DATA (Israeli beneficial owner)'!$G:$G,A83)</f>
        <v>0</v>
      </c>
      <c r="E83" s="6">
        <f>SUMIF('DATA (Israeli beneficial owner)'!G:G,$A83,'DATA (Israeli beneficial owner)'!K:K)</f>
        <v>0</v>
      </c>
      <c r="F83" s="1">
        <f>COUNTIF('DATA (Israeli origin)'!$G:$G,A83)</f>
        <v>0</v>
      </c>
      <c r="G83" s="6">
        <f>SUMIF('DATA (Israeli origin)'!G:G,$A83,'DATA (Israeli origin)'!K:K)</f>
        <v>0</v>
      </c>
      <c r="H83" s="1">
        <f t="shared" si="1"/>
        <v>1</v>
      </c>
      <c r="I83" s="6">
        <f t="shared" si="1"/>
        <v>34500</v>
      </c>
      <c r="J83" s="75"/>
      <c r="K83" s="9"/>
    </row>
    <row r="84" spans="1:11" x14ac:dyDescent="0.25">
      <c r="A84" s="1" t="s">
        <v>376</v>
      </c>
      <c r="B84" s="1">
        <f>COUNTIF('DATA (Israeli contractor)'!$G:$G,A84)</f>
        <v>0</v>
      </c>
      <c r="C84" s="6">
        <f>SUMIF('DATA (Israeli contractor)'!G:G,$A84,'DATA (Israeli contractor)'!K:K)</f>
        <v>0</v>
      </c>
      <c r="D84" s="1">
        <f>COUNTIF('DATA (Israeli beneficial owner)'!$G:$G,A84)</f>
        <v>4</v>
      </c>
      <c r="E84" s="6">
        <f>SUMIF('DATA (Israeli beneficial owner)'!G:G,$A84,'DATA (Israeli beneficial owner)'!K:K)</f>
        <v>1</v>
      </c>
      <c r="F84" s="1">
        <f>COUNTIF('DATA (Israeli origin)'!$G:$G,A84)</f>
        <v>0</v>
      </c>
      <c r="G84" s="6">
        <f>SUMIF('DATA (Israeli origin)'!G:G,$A84,'DATA (Israeli origin)'!K:K)</f>
        <v>0</v>
      </c>
      <c r="H84" s="1">
        <f t="shared" si="1"/>
        <v>4</v>
      </c>
      <c r="I84" s="6">
        <f t="shared" si="1"/>
        <v>1</v>
      </c>
      <c r="J84" s="75"/>
      <c r="K84" s="9"/>
    </row>
    <row r="85" spans="1:11" x14ac:dyDescent="0.25">
      <c r="A85" s="1" t="s">
        <v>377</v>
      </c>
      <c r="B85" s="1">
        <f>COUNTIF('DATA (Israeli contractor)'!$G:$G,A85)</f>
        <v>0</v>
      </c>
      <c r="C85" s="6">
        <f>SUMIF('DATA (Israeli contractor)'!G:G,$A85,'DATA (Israeli contractor)'!K:K)</f>
        <v>0</v>
      </c>
      <c r="D85" s="1">
        <f>COUNTIF('DATA (Israeli beneficial owner)'!$G:$G,A85)</f>
        <v>1</v>
      </c>
      <c r="E85" s="6">
        <f>SUMIF('DATA (Israeli beneficial owner)'!G:G,$A85,'DATA (Israeli beneficial owner)'!K:K)</f>
        <v>1</v>
      </c>
      <c r="F85" s="1">
        <f>COUNTIF('DATA (Israeli origin)'!$G:$G,A85)</f>
        <v>0</v>
      </c>
      <c r="G85" s="6">
        <f>SUMIF('DATA (Israeli origin)'!G:G,$A85,'DATA (Israeli origin)'!K:K)</f>
        <v>0</v>
      </c>
      <c r="H85" s="1">
        <f t="shared" si="1"/>
        <v>1</v>
      </c>
      <c r="I85" s="6">
        <f t="shared" si="1"/>
        <v>1</v>
      </c>
      <c r="J85" s="75"/>
      <c r="K85" s="9"/>
    </row>
    <row r="86" spans="1:11" x14ac:dyDescent="0.25">
      <c r="A86" s="1" t="s">
        <v>378</v>
      </c>
      <c r="B86" s="1">
        <f>COUNTIF('DATA (Israeli contractor)'!$G:$G,A86)</f>
        <v>1</v>
      </c>
      <c r="C86" s="6">
        <f>SUMIF('DATA (Israeli contractor)'!G:G,$A86,'DATA (Israeli contractor)'!K:K)</f>
        <v>300000</v>
      </c>
      <c r="D86" s="1">
        <f>COUNTIF('DATA (Israeli beneficial owner)'!$G:$G,A86)</f>
        <v>0</v>
      </c>
      <c r="E86" s="6">
        <f>SUMIF('DATA (Israeli beneficial owner)'!G:G,$A86,'DATA (Israeli beneficial owner)'!K:K)</f>
        <v>0</v>
      </c>
      <c r="F86" s="1">
        <f>COUNTIF('DATA (Israeli origin)'!$G:$G,A86)</f>
        <v>0</v>
      </c>
      <c r="G86" s="6">
        <f>SUMIF('DATA (Israeli origin)'!G:G,$A86,'DATA (Israeli origin)'!K:K)</f>
        <v>0</v>
      </c>
      <c r="H86" s="1">
        <f t="shared" si="1"/>
        <v>1</v>
      </c>
      <c r="I86" s="6">
        <f t="shared" si="1"/>
        <v>300000</v>
      </c>
      <c r="J86" s="75"/>
      <c r="K86" s="9"/>
    </row>
    <row r="87" spans="1:11" x14ac:dyDescent="0.25">
      <c r="A87" s="1" t="s">
        <v>379</v>
      </c>
      <c r="B87" s="1">
        <f>COUNTIF('DATA (Israeli contractor)'!$G:$G,A87)</f>
        <v>1</v>
      </c>
      <c r="C87" s="6">
        <f>SUMIF('DATA (Israeli contractor)'!G:G,$A87,'DATA (Israeli contractor)'!K:K)</f>
        <v>1</v>
      </c>
      <c r="D87" s="1">
        <f>COUNTIF('DATA (Israeli beneficial owner)'!$G:$G,A87)</f>
        <v>0</v>
      </c>
      <c r="E87" s="6">
        <f>SUMIF('DATA (Israeli beneficial owner)'!G:G,$A87,'DATA (Israeli beneficial owner)'!K:K)</f>
        <v>0</v>
      </c>
      <c r="F87" s="1">
        <f>COUNTIF('DATA (Israeli origin)'!$G:$G,A87)</f>
        <v>0</v>
      </c>
      <c r="G87" s="6">
        <f>SUMIF('DATA (Israeli origin)'!G:G,$A87,'DATA (Israeli origin)'!K:K)</f>
        <v>0</v>
      </c>
      <c r="H87" s="1">
        <f t="shared" si="1"/>
        <v>1</v>
      </c>
      <c r="I87" s="6">
        <f t="shared" si="1"/>
        <v>1</v>
      </c>
      <c r="J87" s="75"/>
      <c r="K87" s="9"/>
    </row>
    <row r="88" spans="1:11" x14ac:dyDescent="0.25">
      <c r="A88" s="1" t="s">
        <v>380</v>
      </c>
      <c r="B88" s="1">
        <f>COUNTIF('DATA (Israeli contractor)'!$G:$G,A88)</f>
        <v>1</v>
      </c>
      <c r="C88" s="6">
        <f>SUMIF('DATA (Israeli contractor)'!G:G,$A88,'DATA (Israeli contractor)'!K:K)</f>
        <v>0.86477999999999999</v>
      </c>
      <c r="D88" s="1">
        <f>COUNTIF('DATA (Israeli beneficial owner)'!$G:$G,A88)</f>
        <v>0</v>
      </c>
      <c r="E88" s="6">
        <f>SUMIF('DATA (Israeli beneficial owner)'!G:G,$A88,'DATA (Israeli beneficial owner)'!K:K)</f>
        <v>0</v>
      </c>
      <c r="F88" s="1">
        <f>COUNTIF('DATA (Israeli origin)'!$G:$G,A88)</f>
        <v>0</v>
      </c>
      <c r="G88" s="6">
        <f>SUMIF('DATA (Israeli origin)'!G:G,$A88,'DATA (Israeli origin)'!K:K)</f>
        <v>0</v>
      </c>
      <c r="H88" s="1">
        <f t="shared" si="1"/>
        <v>1</v>
      </c>
      <c r="I88" s="6">
        <f t="shared" si="1"/>
        <v>0.86477999999999999</v>
      </c>
      <c r="J88" s="75"/>
      <c r="K88" s="9"/>
    </row>
    <row r="89" spans="1:11" x14ac:dyDescent="0.25">
      <c r="A89" s="1" t="s">
        <v>381</v>
      </c>
      <c r="B89" s="1">
        <f>COUNTIF('DATA (Israeli contractor)'!$G:$G,A89)</f>
        <v>0</v>
      </c>
      <c r="C89" s="6">
        <f>SUMIF('DATA (Israeli contractor)'!G:G,$A89,'DATA (Israeli contractor)'!K:K)</f>
        <v>0</v>
      </c>
      <c r="D89" s="1">
        <f>COUNTIF('DATA (Israeli beneficial owner)'!$G:$G,A89)</f>
        <v>1</v>
      </c>
      <c r="E89" s="6">
        <f>SUMIF('DATA (Israeli beneficial owner)'!G:G,$A89,'DATA (Israeli beneficial owner)'!K:K)</f>
        <v>1838559.4</v>
      </c>
      <c r="F89" s="1">
        <f>COUNTIF('DATA (Israeli origin)'!$G:$G,A89)</f>
        <v>0</v>
      </c>
      <c r="G89" s="6">
        <f>SUMIF('DATA (Israeli origin)'!G:G,$A89,'DATA (Israeli origin)'!K:K)</f>
        <v>0</v>
      </c>
      <c r="H89" s="1">
        <f t="shared" si="1"/>
        <v>1</v>
      </c>
      <c r="I89" s="6">
        <f t="shared" si="1"/>
        <v>1838559.4</v>
      </c>
      <c r="J89" s="75"/>
      <c r="K89" s="9"/>
    </row>
    <row r="90" spans="1:11" x14ac:dyDescent="0.25">
      <c r="A90" s="1" t="s">
        <v>382</v>
      </c>
      <c r="B90" s="1">
        <f>COUNTIF('DATA (Israeli contractor)'!$G:$G,A90)</f>
        <v>2</v>
      </c>
      <c r="C90" s="6">
        <f>SUMIF('DATA (Israeli contractor)'!G:G,$A90,'DATA (Israeli contractor)'!K:K)</f>
        <v>597172.19999999995</v>
      </c>
      <c r="D90" s="1">
        <f>COUNTIF('DATA (Israeli beneficial owner)'!$G:$G,A90)</f>
        <v>0</v>
      </c>
      <c r="E90" s="6">
        <f>SUMIF('DATA (Israeli beneficial owner)'!G:G,$A90,'DATA (Israeli beneficial owner)'!K:K)</f>
        <v>0</v>
      </c>
      <c r="F90" s="1">
        <f>COUNTIF('DATA (Israeli origin)'!$G:$G,A90)</f>
        <v>0</v>
      </c>
      <c r="G90" s="6">
        <f>SUMIF('DATA (Israeli origin)'!G:G,$A90,'DATA (Israeli origin)'!K:K)</f>
        <v>0</v>
      </c>
      <c r="H90" s="1">
        <f t="shared" si="1"/>
        <v>2</v>
      </c>
      <c r="I90" s="6">
        <f t="shared" si="1"/>
        <v>597172.19999999995</v>
      </c>
      <c r="J90" s="75"/>
      <c r="K90" s="9"/>
    </row>
    <row r="91" spans="1:11" x14ac:dyDescent="0.25">
      <c r="A91" s="1" t="s">
        <v>383</v>
      </c>
      <c r="B91" s="1">
        <f>COUNTIF('DATA (Israeli contractor)'!$G:$G,A91)</f>
        <v>4</v>
      </c>
      <c r="C91" s="6">
        <f>SUMIF('DATA (Israeli contractor)'!G:G,$A91,'DATA (Israeli contractor)'!K:K)</f>
        <v>6152548</v>
      </c>
      <c r="D91" s="1">
        <f>COUNTIF('DATA (Israeli beneficial owner)'!$G:$G,A91)</f>
        <v>0</v>
      </c>
      <c r="E91" s="6">
        <f>SUMIF('DATA (Israeli beneficial owner)'!G:G,$A91,'DATA (Israeli beneficial owner)'!K:K)</f>
        <v>0</v>
      </c>
      <c r="F91" s="1">
        <f>COUNTIF('DATA (Israeli origin)'!$G:$G,A91)</f>
        <v>0</v>
      </c>
      <c r="G91" s="6">
        <f>SUMIF('DATA (Israeli origin)'!G:G,$A91,'DATA (Israeli origin)'!K:K)</f>
        <v>0</v>
      </c>
      <c r="H91" s="1">
        <f t="shared" si="1"/>
        <v>4</v>
      </c>
      <c r="I91" s="6">
        <f t="shared" si="1"/>
        <v>6152548</v>
      </c>
      <c r="J91" s="75"/>
      <c r="K91" s="9"/>
    </row>
    <row r="92" spans="1:11" x14ac:dyDescent="0.25">
      <c r="A92" s="1" t="s">
        <v>384</v>
      </c>
      <c r="B92" s="1">
        <f>COUNTIF('DATA (Israeli contractor)'!$G:$G,A92)</f>
        <v>2</v>
      </c>
      <c r="C92" s="6">
        <f>SUMIF('DATA (Israeli contractor)'!G:G,$A92,'DATA (Israeli contractor)'!K:K)</f>
        <v>3527930.9167999998</v>
      </c>
      <c r="D92" s="1">
        <f>COUNTIF('DATA (Israeli beneficial owner)'!$G:$G,A92)</f>
        <v>0</v>
      </c>
      <c r="E92" s="6">
        <f>SUMIF('DATA (Israeli beneficial owner)'!G:G,$A92,'DATA (Israeli beneficial owner)'!K:K)</f>
        <v>0</v>
      </c>
      <c r="F92" s="1">
        <f>COUNTIF('DATA (Israeli origin)'!$G:$G,A92)</f>
        <v>0</v>
      </c>
      <c r="G92" s="6">
        <f>SUMIF('DATA (Israeli origin)'!G:G,$A92,'DATA (Israeli origin)'!K:K)</f>
        <v>0</v>
      </c>
      <c r="H92" s="1">
        <f t="shared" si="1"/>
        <v>2</v>
      </c>
      <c r="I92" s="6">
        <f t="shared" si="1"/>
        <v>3527930.9167999998</v>
      </c>
      <c r="J92" s="75"/>
      <c r="K92" s="9"/>
    </row>
    <row r="93" spans="1:11" x14ac:dyDescent="0.25">
      <c r="A93" s="1" t="s">
        <v>385</v>
      </c>
      <c r="B93" s="1">
        <f>COUNTIF('DATA (Israeli contractor)'!$G:$G,A93)</f>
        <v>1</v>
      </c>
      <c r="C93" s="6">
        <f>SUMIF('DATA (Israeli contractor)'!G:G,$A93,'DATA (Israeli contractor)'!K:K)</f>
        <v>3722944</v>
      </c>
      <c r="D93" s="1">
        <f>COUNTIF('DATA (Israeli beneficial owner)'!$G:$G,A93)</f>
        <v>0</v>
      </c>
      <c r="E93" s="6">
        <f>SUMIF('DATA (Israeli beneficial owner)'!G:G,$A93,'DATA (Israeli beneficial owner)'!K:K)</f>
        <v>0</v>
      </c>
      <c r="F93" s="1">
        <f>COUNTIF('DATA (Israeli origin)'!$G:$G,A93)</f>
        <v>0</v>
      </c>
      <c r="G93" s="6">
        <f>SUMIF('DATA (Israeli origin)'!G:G,$A93,'DATA (Israeli origin)'!K:K)</f>
        <v>0</v>
      </c>
      <c r="H93" s="1">
        <f t="shared" si="1"/>
        <v>1</v>
      </c>
      <c r="I93" s="6">
        <f t="shared" si="1"/>
        <v>3722944</v>
      </c>
      <c r="J93" s="75"/>
      <c r="K93" s="9"/>
    </row>
    <row r="94" spans="1:11" x14ac:dyDescent="0.25">
      <c r="A94" s="1" t="s">
        <v>386</v>
      </c>
      <c r="B94" s="1">
        <f>COUNTIF('DATA (Israeli contractor)'!$G:$G,A94)</f>
        <v>1</v>
      </c>
      <c r="C94" s="6">
        <f>SUMIF('DATA (Israeli contractor)'!G:G,$A94,'DATA (Israeli contractor)'!K:K)</f>
        <v>825700</v>
      </c>
      <c r="D94" s="1">
        <f>COUNTIF('DATA (Israeli beneficial owner)'!$G:$G,A94)</f>
        <v>0</v>
      </c>
      <c r="E94" s="6">
        <f>SUMIF('DATA (Israeli beneficial owner)'!G:G,$A94,'DATA (Israeli beneficial owner)'!K:K)</f>
        <v>0</v>
      </c>
      <c r="F94" s="1">
        <f>COUNTIF('DATA (Israeli origin)'!$G:$G,A94)</f>
        <v>0</v>
      </c>
      <c r="G94" s="6">
        <f>SUMIF('DATA (Israeli origin)'!G:G,$A94,'DATA (Israeli origin)'!K:K)</f>
        <v>0</v>
      </c>
      <c r="H94" s="1">
        <f t="shared" si="1"/>
        <v>1</v>
      </c>
      <c r="I94" s="6">
        <f t="shared" si="1"/>
        <v>825700</v>
      </c>
      <c r="J94" s="75"/>
      <c r="K94" s="9"/>
    </row>
    <row r="95" spans="1:11" x14ac:dyDescent="0.25">
      <c r="A95" s="1" t="s">
        <v>387</v>
      </c>
      <c r="B95" s="1">
        <f>COUNTIF('DATA (Israeli contractor)'!$G:$G,A95)</f>
        <v>1</v>
      </c>
      <c r="C95" s="6">
        <f>SUMIF('DATA (Israeli contractor)'!G:G,$A95,'DATA (Israeli contractor)'!K:K)</f>
        <v>84990</v>
      </c>
      <c r="D95" s="1">
        <f>COUNTIF('DATA (Israeli beneficial owner)'!$G:$G,A95)</f>
        <v>0</v>
      </c>
      <c r="E95" s="6">
        <f>SUMIF('DATA (Israeli beneficial owner)'!G:G,$A95,'DATA (Israeli beneficial owner)'!K:K)</f>
        <v>0</v>
      </c>
      <c r="F95" s="1">
        <f>COUNTIF('DATA (Israeli origin)'!$G:$G,A95)</f>
        <v>0</v>
      </c>
      <c r="G95" s="6">
        <f>SUMIF('DATA (Israeli origin)'!G:G,$A95,'DATA (Israeli origin)'!K:K)</f>
        <v>0</v>
      </c>
      <c r="H95" s="1">
        <f t="shared" si="1"/>
        <v>1</v>
      </c>
      <c r="I95" s="6">
        <f t="shared" si="1"/>
        <v>84990</v>
      </c>
      <c r="J95" s="75"/>
      <c r="K95" s="9"/>
    </row>
    <row r="96" spans="1:11" x14ac:dyDescent="0.25">
      <c r="A96" s="1" t="s">
        <v>388</v>
      </c>
      <c r="B96" s="1">
        <f>COUNTIF('DATA (Israeli contractor)'!$G:$G,A96)</f>
        <v>0</v>
      </c>
      <c r="C96" s="6">
        <f>SUMIF('DATA (Israeli contractor)'!G:G,$A96,'DATA (Israeli contractor)'!K:K)</f>
        <v>0</v>
      </c>
      <c r="D96" s="1">
        <f>COUNTIF('DATA (Israeli beneficial owner)'!$G:$G,A96)</f>
        <v>1</v>
      </c>
      <c r="E96" s="6">
        <f>SUMIF('DATA (Israeli beneficial owner)'!G:G,$A96,'DATA (Israeli beneficial owner)'!K:K)</f>
        <v>0</v>
      </c>
      <c r="F96" s="1">
        <f>COUNTIF('DATA (Israeli origin)'!$G:$G,A96)</f>
        <v>0</v>
      </c>
      <c r="G96" s="6">
        <f>SUMIF('DATA (Israeli origin)'!G:G,$A96,'DATA (Israeli origin)'!K:K)</f>
        <v>0</v>
      </c>
      <c r="H96" s="1">
        <f t="shared" si="1"/>
        <v>1</v>
      </c>
      <c r="I96" s="6">
        <f t="shared" si="1"/>
        <v>0</v>
      </c>
      <c r="J96" s="75"/>
      <c r="K96" s="9"/>
    </row>
    <row r="97" spans="1:11" x14ac:dyDescent="0.25">
      <c r="A97" s="1" t="s">
        <v>38</v>
      </c>
      <c r="B97" s="1">
        <f>COUNTIF('DATA (Israeli contractor)'!$G:$G,A97)</f>
        <v>2</v>
      </c>
      <c r="C97" s="6">
        <f>SUMIF('DATA (Israeli contractor)'!G:G,$A97,'DATA (Israeli contractor)'!K:K)</f>
        <v>42045404.501699999</v>
      </c>
      <c r="D97" s="1">
        <f>COUNTIF('DATA (Israeli beneficial owner)'!$G:$G,A97)</f>
        <v>0</v>
      </c>
      <c r="E97" s="6">
        <f>SUMIF('DATA (Israeli beneficial owner)'!G:G,$A97,'DATA (Israeli beneficial owner)'!K:K)</f>
        <v>0</v>
      </c>
      <c r="F97" s="1">
        <f>COUNTIF('DATA (Israeli origin)'!$G:$G,A97)</f>
        <v>0</v>
      </c>
      <c r="G97" s="6">
        <f>SUMIF('DATA (Israeli origin)'!G:G,$A97,'DATA (Israeli origin)'!K:K)</f>
        <v>0</v>
      </c>
      <c r="H97" s="1">
        <f t="shared" si="1"/>
        <v>2</v>
      </c>
      <c r="I97" s="6">
        <f t="shared" si="1"/>
        <v>42045404.501699999</v>
      </c>
      <c r="J97" s="75"/>
      <c r="K97" s="9"/>
    </row>
    <row r="98" spans="1:11" x14ac:dyDescent="0.25">
      <c r="A98" s="1" t="s">
        <v>389</v>
      </c>
      <c r="B98" s="1">
        <f>COUNTIF('DATA (Israeli contractor)'!$G:$G,A98)</f>
        <v>4</v>
      </c>
      <c r="C98" s="6">
        <f>SUMIF('DATA (Israeli contractor)'!G:G,$A98,'DATA (Israeli contractor)'!K:K)</f>
        <v>10611184.925094999</v>
      </c>
      <c r="D98" s="1">
        <f>COUNTIF('DATA (Israeli beneficial owner)'!$G:$G,A98)</f>
        <v>0</v>
      </c>
      <c r="E98" s="6">
        <f>SUMIF('DATA (Israeli beneficial owner)'!G:G,$A98,'DATA (Israeli beneficial owner)'!K:K)</f>
        <v>0</v>
      </c>
      <c r="F98" s="1">
        <f>COUNTIF('DATA (Israeli origin)'!$G:$G,A98)</f>
        <v>0</v>
      </c>
      <c r="G98" s="6">
        <f>SUMIF('DATA (Israeli origin)'!G:G,$A98,'DATA (Israeli origin)'!K:K)</f>
        <v>0</v>
      </c>
      <c r="H98" s="1">
        <f t="shared" si="1"/>
        <v>4</v>
      </c>
      <c r="I98" s="6">
        <f t="shared" si="1"/>
        <v>10611184.925094999</v>
      </c>
      <c r="J98" s="75"/>
      <c r="K98" s="9"/>
    </row>
    <row r="99" spans="1:11" x14ac:dyDescent="0.25">
      <c r="A99" s="1" t="s">
        <v>37</v>
      </c>
      <c r="B99" s="1">
        <f>COUNTIF('DATA (Israeli contractor)'!$G:$G,A99)</f>
        <v>1</v>
      </c>
      <c r="C99" s="6">
        <f>SUMIF('DATA (Israeli contractor)'!G:G,$A99,'DATA (Israeli contractor)'!K:K)</f>
        <v>90000000</v>
      </c>
      <c r="D99" s="1">
        <f>COUNTIF('DATA (Israeli beneficial owner)'!$G:$G,A99)</f>
        <v>0</v>
      </c>
      <c r="E99" s="6">
        <f>SUMIF('DATA (Israeli beneficial owner)'!G:G,$A99,'DATA (Israeli beneficial owner)'!K:K)</f>
        <v>0</v>
      </c>
      <c r="F99" s="1">
        <f>COUNTIF('DATA (Israeli origin)'!$G:$G,A99)</f>
        <v>0</v>
      </c>
      <c r="G99" s="6">
        <f>SUMIF('DATA (Israeli origin)'!G:G,$A99,'DATA (Israeli origin)'!K:K)</f>
        <v>0</v>
      </c>
      <c r="H99" s="1">
        <f t="shared" si="1"/>
        <v>1</v>
      </c>
      <c r="I99" s="6">
        <f t="shared" si="1"/>
        <v>90000000</v>
      </c>
      <c r="J99" s="75"/>
      <c r="K99" s="9"/>
    </row>
    <row r="100" spans="1:11" x14ac:dyDescent="0.25">
      <c r="A100" s="1" t="s">
        <v>390</v>
      </c>
      <c r="B100" s="1">
        <f>COUNTIF('DATA (Israeli contractor)'!$G:$G, A100)</f>
        <v>2</v>
      </c>
      <c r="C100" s="6">
        <f>SUMIF('DATA (Israeli contractor)'!G:G,$A100,'DATA (Israeli contractor)'!K:K)</f>
        <v>10825999.92</v>
      </c>
      <c r="D100" s="1">
        <f>COUNTIF('DATA (Israeli beneficial owner)'!$G:$G, A100)</f>
        <v>0</v>
      </c>
      <c r="E100" s="6">
        <f>SUMIF('DATA (Israeli beneficial owner)'!G:G,$A100,'DATA (Israeli beneficial owner)'!K:K)</f>
        <v>0</v>
      </c>
      <c r="F100" s="1">
        <f>COUNTIF('DATA (Israeli origin)'!$G:$G, A100)</f>
        <v>0</v>
      </c>
      <c r="G100" s="6">
        <f>SUMIF('DATA (Israeli origin)'!G:G,$A100,'DATA (Israeli origin)'!K:K)</f>
        <v>0</v>
      </c>
      <c r="H100" s="1">
        <f t="shared" si="1"/>
        <v>2</v>
      </c>
      <c r="I100" s="6">
        <f t="shared" si="1"/>
        <v>10825999.92</v>
      </c>
      <c r="J100" s="75"/>
      <c r="K100" s="9"/>
    </row>
    <row r="101" spans="1:11" x14ac:dyDescent="0.25">
      <c r="A101" s="1" t="s">
        <v>391</v>
      </c>
      <c r="B101" s="1">
        <f>COUNTIF('DATA (Israeli contractor)'!$G:$G,A101)</f>
        <v>1</v>
      </c>
      <c r="C101" s="6">
        <f>SUMIF('DATA (Israeli contractor)'!G:G,$A101,'DATA (Israeli contractor)'!K:K)</f>
        <v>404449.37</v>
      </c>
      <c r="D101" s="1">
        <f>COUNTIF('DATA (Israeli beneficial owner)'!$G:$G,A101)</f>
        <v>0</v>
      </c>
      <c r="E101" s="6">
        <f>SUMIF('DATA (Israeli beneficial owner)'!G:G,$A101,'DATA (Israeli beneficial owner)'!K:K)</f>
        <v>0</v>
      </c>
      <c r="F101" s="1">
        <f>COUNTIF('DATA (Israeli origin)'!$G:$G,A101)</f>
        <v>0</v>
      </c>
      <c r="G101" s="6">
        <f>SUMIF('DATA (Israeli origin)'!G:G,$A101,'DATA (Israeli origin)'!K:K)</f>
        <v>0</v>
      </c>
      <c r="H101" s="1">
        <f t="shared" si="1"/>
        <v>1</v>
      </c>
      <c r="I101" s="6">
        <f t="shared" si="1"/>
        <v>404449.37</v>
      </c>
      <c r="J101" s="75"/>
      <c r="K101" s="9"/>
    </row>
    <row r="102" spans="1:11" x14ac:dyDescent="0.25">
      <c r="A102" s="1" t="s">
        <v>392</v>
      </c>
      <c r="B102" s="1">
        <f>COUNTIF('DATA (Israeli contractor)'!$G:$G,A102)</f>
        <v>1</v>
      </c>
      <c r="C102" s="6">
        <f>SUMIF('DATA (Israeli contractor)'!G:G,$A102,'DATA (Israeli contractor)'!K:K)</f>
        <v>225600</v>
      </c>
      <c r="D102" s="1">
        <f>COUNTIF('DATA (Israeli beneficial owner)'!$G:$G,A102)</f>
        <v>0</v>
      </c>
      <c r="E102" s="6">
        <f>SUMIF('DATA (Israeli beneficial owner)'!G:G,$A102,'DATA (Israeli beneficial owner)'!K:K)</f>
        <v>0</v>
      </c>
      <c r="F102" s="1">
        <f>COUNTIF('DATA (Israeli origin)'!$G:$G,A102)</f>
        <v>0</v>
      </c>
      <c r="G102" s="6">
        <f>SUMIF('DATA (Israeli origin)'!G:G,$A102,'DATA (Israeli origin)'!K:K)</f>
        <v>0</v>
      </c>
      <c r="H102" s="1">
        <f t="shared" si="1"/>
        <v>1</v>
      </c>
      <c r="I102" s="6">
        <f t="shared" si="1"/>
        <v>225600</v>
      </c>
      <c r="J102" s="75"/>
      <c r="K102" s="9"/>
    </row>
    <row r="103" spans="1:11" x14ac:dyDescent="0.25">
      <c r="A103" s="1" t="s">
        <v>393</v>
      </c>
      <c r="B103" s="1">
        <f>COUNTIF('DATA (Israeli contractor)'!$G:$G,A103)</f>
        <v>1</v>
      </c>
      <c r="C103" s="6">
        <f>SUMIF('DATA (Israeli contractor)'!G:G,$A103,'DATA (Israeli contractor)'!K:K)</f>
        <v>0</v>
      </c>
      <c r="D103" s="1">
        <f>COUNTIF('DATA (Israeli beneficial owner)'!$G:$G,A103)</f>
        <v>0</v>
      </c>
      <c r="E103" s="6">
        <f>SUMIF('DATA (Israeli beneficial owner)'!G:G,$A103,'DATA (Israeli beneficial owner)'!K:K)</f>
        <v>0</v>
      </c>
      <c r="F103" s="1">
        <f>COUNTIF('DATA (Israeli origin)'!$G:$G,A103)</f>
        <v>0</v>
      </c>
      <c r="G103" s="6">
        <f>SUMIF('DATA (Israeli origin)'!G:G,$A103,'DATA (Israeli origin)'!K:K)</f>
        <v>0</v>
      </c>
      <c r="H103" s="1">
        <f t="shared" si="1"/>
        <v>1</v>
      </c>
      <c r="I103" s="6">
        <f t="shared" si="1"/>
        <v>0</v>
      </c>
      <c r="J103" s="75"/>
      <c r="K103" s="9"/>
    </row>
    <row r="104" spans="1:11" x14ac:dyDescent="0.25">
      <c r="A104" s="1" t="s">
        <v>394</v>
      </c>
      <c r="B104" s="1">
        <f>COUNTIF('DATA (Israeli contractor)'!$G:$G,A104)</f>
        <v>1</v>
      </c>
      <c r="C104" s="6">
        <f>SUMIF('DATA (Israeli contractor)'!G:G,$A104,'DATA (Israeli contractor)'!K:K)</f>
        <v>18888198.813999999</v>
      </c>
      <c r="D104" s="1">
        <f>COUNTIF('DATA (Israeli beneficial owner)'!$G:$G,A104)</f>
        <v>0</v>
      </c>
      <c r="E104" s="6">
        <f>SUMIF('DATA (Israeli beneficial owner)'!G:G,$A104,'DATA (Israeli beneficial owner)'!K:K)</f>
        <v>0</v>
      </c>
      <c r="F104" s="1">
        <f>COUNTIF('DATA (Israeli origin)'!$G:$G,A104)</f>
        <v>0</v>
      </c>
      <c r="G104" s="6">
        <f>SUMIF('DATA (Israeli origin)'!G:G,$A104,'DATA (Israeli origin)'!K:K)</f>
        <v>0</v>
      </c>
      <c r="H104" s="1">
        <f t="shared" si="1"/>
        <v>1</v>
      </c>
      <c r="I104" s="6">
        <f t="shared" si="1"/>
        <v>18888198.813999999</v>
      </c>
      <c r="J104" s="75"/>
      <c r="K104" s="9"/>
    </row>
    <row r="105" spans="1:11" x14ac:dyDescent="0.25">
      <c r="B105" s="8">
        <f t="shared" ref="B105:I105" si="2">SUM(B4:B104)</f>
        <v>142</v>
      </c>
      <c r="C105" s="9">
        <f t="shared" si="2"/>
        <v>2137679356.5870011</v>
      </c>
      <c r="D105" s="8">
        <f t="shared" si="2"/>
        <v>59</v>
      </c>
      <c r="E105" s="9">
        <f t="shared" si="2"/>
        <v>609144943.45383751</v>
      </c>
      <c r="F105" s="8">
        <f t="shared" si="2"/>
        <v>6</v>
      </c>
      <c r="G105" s="9">
        <f t="shared" si="2"/>
        <v>2889366.2683999999</v>
      </c>
      <c r="H105" s="8">
        <f t="shared" si="2"/>
        <v>207</v>
      </c>
      <c r="I105" s="9">
        <f t="shared" si="2"/>
        <v>2749713666.3092399</v>
      </c>
    </row>
  </sheetData>
  <sortState ref="A2:A153">
    <sortCondition ref="A1"/>
  </sortState>
  <mergeCells count="4">
    <mergeCell ref="B2:C2"/>
    <mergeCell ref="D2:E2"/>
    <mergeCell ref="F2:G2"/>
    <mergeCell ref="H2:I2"/>
  </mergeCells>
  <pageMargins left="0.7" right="0.7" top="0.75" bottom="0.75" header="0.3" footer="0.3"/>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L32"/>
  <sheetViews>
    <sheetView workbookViewId="0">
      <selection activeCell="I32" sqref="A2:I32"/>
    </sheetView>
  </sheetViews>
  <sheetFormatPr defaultRowHeight="15" x14ac:dyDescent="0.25"/>
  <cols>
    <col min="1" max="1" width="16" bestFit="1" customWidth="1"/>
    <col min="2" max="2" width="9" style="1" bestFit="1" customWidth="1"/>
    <col min="3" max="3" width="20.42578125" style="1" bestFit="1" customWidth="1"/>
    <col min="4" max="4" width="9" style="1" bestFit="1" customWidth="1"/>
    <col min="5" max="5" width="20.42578125" style="1" bestFit="1" customWidth="1"/>
    <col min="6" max="6" width="9" style="1" bestFit="1" customWidth="1"/>
    <col min="7" max="7" width="16.28515625" style="1" bestFit="1" customWidth="1"/>
    <col min="8" max="8" width="10.85546875" style="1" bestFit="1" customWidth="1"/>
    <col min="9" max="9" width="20.42578125" style="1" bestFit="1" customWidth="1"/>
  </cols>
  <sheetData>
    <row r="1" spans="1:12" s="33" customFormat="1" x14ac:dyDescent="0.25">
      <c r="A1" s="34" t="s">
        <v>418</v>
      </c>
      <c r="I1" s="35"/>
      <c r="J1" s="36"/>
      <c r="K1" s="37"/>
      <c r="L1" s="38"/>
    </row>
    <row r="2" spans="1:12" x14ac:dyDescent="0.25">
      <c r="B2" s="85" t="s">
        <v>72</v>
      </c>
      <c r="C2" s="85"/>
      <c r="D2" s="85" t="s">
        <v>73</v>
      </c>
      <c r="E2" s="85"/>
      <c r="F2" s="85" t="s">
        <v>74</v>
      </c>
      <c r="G2" s="85"/>
      <c r="H2" s="85" t="s">
        <v>75</v>
      </c>
      <c r="I2" s="85"/>
    </row>
    <row r="3" spans="1:12" x14ac:dyDescent="0.25">
      <c r="B3" s="8" t="s">
        <v>77</v>
      </c>
      <c r="C3" s="8" t="s">
        <v>78</v>
      </c>
      <c r="D3" s="8" t="s">
        <v>77</v>
      </c>
      <c r="E3" s="8" t="s">
        <v>78</v>
      </c>
      <c r="F3" s="8" t="s">
        <v>77</v>
      </c>
      <c r="G3" s="8" t="s">
        <v>78</v>
      </c>
      <c r="H3" s="8" t="s">
        <v>79</v>
      </c>
      <c r="I3" s="8" t="s">
        <v>78</v>
      </c>
    </row>
    <row r="4" spans="1:12" x14ac:dyDescent="0.25">
      <c r="A4" s="1" t="s">
        <v>395</v>
      </c>
      <c r="B4" s="1">
        <f>COUNTIF('DATA (Israeli contractor)'!$F:$F, A4)</f>
        <v>3</v>
      </c>
      <c r="C4" s="6">
        <f>SUMIF('DATA (Israeli contractor)'!F:F,$A4,'DATA (Israeli contractor)'!K:K)</f>
        <v>6715664</v>
      </c>
      <c r="D4" s="1">
        <f>COUNTIF('DATA (Israeli beneficial owner)'!$F:$F, A4)</f>
        <v>0</v>
      </c>
      <c r="E4" s="6">
        <f>SUMIF('DATA (Israeli beneficial owner)'!F:F,$A4,'DATA (Israeli beneficial owner)'!K:K)</f>
        <v>0</v>
      </c>
      <c r="F4" s="1">
        <f>COUNTIF('DATA (Israeli origin)'!$F:$F, A4)</f>
        <v>0</v>
      </c>
      <c r="G4" s="6">
        <f>SUMIF('DATA (Israeli origin)'!F:F,$A4,'DATA (Israeli origin)'!K:K)</f>
        <v>0</v>
      </c>
      <c r="H4" s="1">
        <f t="shared" ref="H4:H31" si="0">SUM(B4,D4,F4)</f>
        <v>3</v>
      </c>
      <c r="I4" s="6">
        <f t="shared" ref="I4:I31" si="1">SUM(C4,E4,G4)</f>
        <v>6715664</v>
      </c>
    </row>
    <row r="5" spans="1:12" x14ac:dyDescent="0.25">
      <c r="A5" s="1" t="s">
        <v>396</v>
      </c>
      <c r="B5" s="1">
        <f>COUNTIF('DATA (Israeli contractor)'!$F:$F,A5)</f>
        <v>1</v>
      </c>
      <c r="C5" s="6">
        <f>SUMIF('DATA (Israeli contractor)'!F:F,$A5,'DATA (Israeli contractor)'!K:K)</f>
        <v>18888198.813999999</v>
      </c>
      <c r="D5" s="1">
        <f>COUNTIF('DATA (Israeli beneficial owner)'!$F:$F,A5)</f>
        <v>0</v>
      </c>
      <c r="E5" s="6">
        <f>SUMIF('DATA (Israeli beneficial owner)'!F:F,$A5,'DATA (Israeli beneficial owner)'!K:K)</f>
        <v>0</v>
      </c>
      <c r="F5" s="1">
        <f>COUNTIF('DATA (Israeli origin)'!$F:$F,A5)</f>
        <v>0</v>
      </c>
      <c r="G5" s="6">
        <f>SUMIF('DATA (Israeli origin)'!F:F,$A5,'DATA (Israeli origin)'!K:K)</f>
        <v>0</v>
      </c>
      <c r="H5" s="1">
        <f t="shared" si="0"/>
        <v>1</v>
      </c>
      <c r="I5" s="6">
        <f t="shared" si="1"/>
        <v>18888198.813999999</v>
      </c>
    </row>
    <row r="6" spans="1:12" x14ac:dyDescent="0.25">
      <c r="A6" s="1" t="s">
        <v>397</v>
      </c>
      <c r="B6" s="1">
        <f>COUNTIF('DATA (Israeli contractor)'!$F:$F,A6)</f>
        <v>1</v>
      </c>
      <c r="C6" s="6">
        <f>SUMIF('DATA (Israeli contractor)'!F:F,$A6,'DATA (Israeli contractor)'!K:K)</f>
        <v>8198500</v>
      </c>
      <c r="D6" s="1">
        <f>COUNTIF('DATA (Israeli beneficial owner)'!$F:$F,A6)</f>
        <v>0</v>
      </c>
      <c r="E6" s="6">
        <f>SUMIF('DATA (Israeli beneficial owner)'!F:F,$A6,'DATA (Israeli beneficial owner)'!K:K)</f>
        <v>0</v>
      </c>
      <c r="F6" s="1">
        <f>COUNTIF('DATA (Israeli origin)'!$F:$F,A6)</f>
        <v>0</v>
      </c>
      <c r="G6" s="6">
        <f>SUMIF('DATA (Israeli origin)'!F:F,$A6,'DATA (Israeli origin)'!K:K)</f>
        <v>0</v>
      </c>
      <c r="H6" s="1">
        <f t="shared" si="0"/>
        <v>1</v>
      </c>
      <c r="I6" s="6">
        <f t="shared" si="1"/>
        <v>8198500</v>
      </c>
    </row>
    <row r="7" spans="1:12" x14ac:dyDescent="0.25">
      <c r="A7" s="1" t="s">
        <v>29</v>
      </c>
      <c r="B7" s="1">
        <f>COUNTIF('DATA (Israeli contractor)'!$F:$F,A7)</f>
        <v>7</v>
      </c>
      <c r="C7" s="6">
        <f>SUMIF('DATA (Israeli contractor)'!F:F,$A7,'DATA (Israeli contractor)'!K:K)</f>
        <v>31508263.1148462</v>
      </c>
      <c r="D7" s="1">
        <f>COUNTIF('DATA (Israeli beneficial owner)'!$F:$F,A7)</f>
        <v>0</v>
      </c>
      <c r="E7" s="6">
        <f>SUMIF('DATA (Israeli beneficial owner)'!F:F,$A7,'DATA (Israeli beneficial owner)'!K:K)</f>
        <v>0</v>
      </c>
      <c r="F7" s="1">
        <f>COUNTIF('DATA (Israeli origin)'!$F:$F,A7)</f>
        <v>0</v>
      </c>
      <c r="G7" s="6">
        <f>SUMIF('DATA (Israeli origin)'!F:F,$A7,'DATA (Israeli origin)'!K:K)</f>
        <v>0</v>
      </c>
      <c r="H7" s="1">
        <f t="shared" si="0"/>
        <v>7</v>
      </c>
      <c r="I7" s="6">
        <f t="shared" si="1"/>
        <v>31508263.1148462</v>
      </c>
    </row>
    <row r="8" spans="1:12" x14ac:dyDescent="0.25">
      <c r="A8" s="1" t="s">
        <v>398</v>
      </c>
      <c r="B8" s="1">
        <f>COUNTIF('DATA (Israeli contractor)'!$F:$F,A8)</f>
        <v>9</v>
      </c>
      <c r="C8" s="6">
        <f>SUMIF('DATA (Israeli contractor)'!F:F,$A8,'DATA (Israeli contractor)'!K:K)</f>
        <v>12997350.220000001</v>
      </c>
      <c r="D8" s="1">
        <f>COUNTIF('DATA (Israeli beneficial owner)'!$F:$F,A8)</f>
        <v>0</v>
      </c>
      <c r="E8" s="6">
        <f>SUMIF('DATA (Israeli beneficial owner)'!F:F,$A8,'DATA (Israeli beneficial owner)'!K:K)</f>
        <v>0</v>
      </c>
      <c r="F8" s="1">
        <f>COUNTIF('DATA (Israeli origin)'!$F:$F,A8)</f>
        <v>0</v>
      </c>
      <c r="G8" s="6">
        <f>SUMIF('DATA (Israeli origin)'!F:F,$A8,'DATA (Israeli origin)'!K:K)</f>
        <v>0</v>
      </c>
      <c r="H8" s="1">
        <f t="shared" si="0"/>
        <v>9</v>
      </c>
      <c r="I8" s="6">
        <f t="shared" si="1"/>
        <v>12997350.220000001</v>
      </c>
    </row>
    <row r="9" spans="1:12" x14ac:dyDescent="0.25">
      <c r="A9" s="1" t="s">
        <v>25</v>
      </c>
      <c r="B9" s="1">
        <f>COUNTIF('DATA (Israeli contractor)'!$F:$F,A9)</f>
        <v>2</v>
      </c>
      <c r="C9" s="6">
        <f>SUMIF('DATA (Israeli contractor)'!F:F,$A9,'DATA (Israeli contractor)'!K:K)</f>
        <v>169341219.59999999</v>
      </c>
      <c r="D9" s="1">
        <f>COUNTIF('DATA (Israeli beneficial owner)'!$F:$F,A9)</f>
        <v>0</v>
      </c>
      <c r="E9" s="6">
        <f>SUMIF('DATA (Israeli beneficial owner)'!F:F,$A9,'DATA (Israeli beneficial owner)'!K:K)</f>
        <v>0</v>
      </c>
      <c r="F9" s="1">
        <f>COUNTIF('DATA (Israeli origin)'!$F:$F,A9)</f>
        <v>0</v>
      </c>
      <c r="G9" s="6">
        <f>SUMIF('DATA (Israeli origin)'!F:F,$A9,'DATA (Israeli origin)'!K:K)</f>
        <v>0</v>
      </c>
      <c r="H9" s="1">
        <f t="shared" si="0"/>
        <v>2</v>
      </c>
      <c r="I9" s="6">
        <f t="shared" si="1"/>
        <v>169341219.59999999</v>
      </c>
    </row>
    <row r="10" spans="1:12" x14ac:dyDescent="0.25">
      <c r="A10" s="1" t="s">
        <v>22</v>
      </c>
      <c r="B10" s="1">
        <f>COUNTIF('DATA (Israeli contractor)'!$F:$F, A10)</f>
        <v>10</v>
      </c>
      <c r="C10" s="6">
        <f>SUMIF('DATA (Israeli contractor)'!F:F,$A10,'DATA (Israeli contractor)'!K:K)</f>
        <v>236418710.99487999</v>
      </c>
      <c r="D10" s="1">
        <f>COUNTIF('DATA (Israeli beneficial owner)'!$F:$F, A10)</f>
        <v>0</v>
      </c>
      <c r="E10" s="6">
        <f>SUMIF('DATA (Israeli beneficial owner)'!F:F,$A10,'DATA (Israeli beneficial owner)'!K:K)</f>
        <v>0</v>
      </c>
      <c r="F10" s="1">
        <f>COUNTIF('DATA (Israeli origin)'!$F:$F, A10)</f>
        <v>0</v>
      </c>
      <c r="G10" s="6">
        <f>SUMIF('DATA (Israeli origin)'!F:F,$A10,'DATA (Israeli origin)'!K:K)</f>
        <v>0</v>
      </c>
      <c r="H10" s="1">
        <f t="shared" si="0"/>
        <v>10</v>
      </c>
      <c r="I10" s="6">
        <f t="shared" si="1"/>
        <v>236418710.99487999</v>
      </c>
    </row>
    <row r="11" spans="1:12" x14ac:dyDescent="0.25">
      <c r="A11" s="1" t="s">
        <v>20</v>
      </c>
      <c r="B11" s="1">
        <f>COUNTIF('DATA (Israeli contractor)'!$F:$F,A11)</f>
        <v>11</v>
      </c>
      <c r="C11" s="6">
        <f>SUMIF('DATA (Israeli contractor)'!F:F,$A11,'DATA (Israeli contractor)'!K:K)</f>
        <v>816460719</v>
      </c>
      <c r="D11" s="1">
        <f>COUNTIF('DATA (Israeli beneficial owner)'!$F:$F,A11)</f>
        <v>0</v>
      </c>
      <c r="E11" s="6">
        <f>SUMIF('DATA (Israeli beneficial owner)'!F:F,$A11,'DATA (Israeli beneficial owner)'!K:K)</f>
        <v>0</v>
      </c>
      <c r="F11" s="1">
        <f>COUNTIF('DATA (Israeli origin)'!$F:$F,A11)</f>
        <v>0</v>
      </c>
      <c r="G11" s="6">
        <f>SUMIF('DATA (Israeli origin)'!F:F,$A11,'DATA (Israeli origin)'!K:K)</f>
        <v>0</v>
      </c>
      <c r="H11" s="1">
        <f t="shared" si="0"/>
        <v>11</v>
      </c>
      <c r="I11" s="6">
        <f t="shared" si="1"/>
        <v>816460719</v>
      </c>
    </row>
    <row r="12" spans="1:12" x14ac:dyDescent="0.25">
      <c r="A12" s="1" t="s">
        <v>399</v>
      </c>
      <c r="B12" s="1">
        <f>COUNTIF('DATA (Israeli contractor)'!$F:$F,A12)</f>
        <v>4</v>
      </c>
      <c r="C12" s="6">
        <f>SUMIF('DATA (Israeli contractor)'!F:F,$A12,'DATA (Israeli contractor)'!K:K)</f>
        <v>8172290.5899999999</v>
      </c>
      <c r="D12" s="1">
        <f>COUNTIF('DATA (Israeli beneficial owner)'!$F:$F,A12)</f>
        <v>0</v>
      </c>
      <c r="E12" s="6">
        <f>SUMIF('DATA (Israeli beneficial owner)'!F:F,$A12,'DATA (Israeli beneficial owner)'!K:K)</f>
        <v>0</v>
      </c>
      <c r="F12" s="1">
        <f>COUNTIF('DATA (Israeli origin)'!$F:$F,A12)</f>
        <v>0</v>
      </c>
      <c r="G12" s="6">
        <f>SUMIF('DATA (Israeli origin)'!F:F,$A12,'DATA (Israeli origin)'!K:K)</f>
        <v>0</v>
      </c>
      <c r="H12" s="1">
        <f t="shared" si="0"/>
        <v>4</v>
      </c>
      <c r="I12" s="6">
        <f t="shared" si="1"/>
        <v>8172290.5899999999</v>
      </c>
    </row>
    <row r="13" spans="1:12" x14ac:dyDescent="0.25">
      <c r="A13" s="1" t="s">
        <v>400</v>
      </c>
      <c r="B13" s="1">
        <f>COUNTIF('DATA (Israeli contractor)'!$F:$F,A13)</f>
        <v>5</v>
      </c>
      <c r="C13" s="6">
        <f>SUMIF('DATA (Israeli contractor)'!F:F,$A13,'DATA (Israeli contractor)'!K:K)</f>
        <v>5767631</v>
      </c>
      <c r="D13" s="1">
        <f>COUNTIF('DATA (Israeli beneficial owner)'!$F:$F,A13)</f>
        <v>0</v>
      </c>
      <c r="E13" s="6">
        <f>SUMIF('DATA (Israeli beneficial owner)'!F:F,$A13,'DATA (Israeli beneficial owner)'!K:K)</f>
        <v>0</v>
      </c>
      <c r="F13" s="1">
        <f>COUNTIF('DATA (Israeli origin)'!$F:$F,A13)</f>
        <v>0</v>
      </c>
      <c r="G13" s="6">
        <f>SUMIF('DATA (Israeli origin)'!F:F,$A13,'DATA (Israeli origin)'!K:K)</f>
        <v>0</v>
      </c>
      <c r="H13" s="1">
        <f t="shared" si="0"/>
        <v>5</v>
      </c>
      <c r="I13" s="6">
        <f t="shared" si="1"/>
        <v>5767631</v>
      </c>
    </row>
    <row r="14" spans="1:12" x14ac:dyDescent="0.25">
      <c r="A14" s="1" t="s">
        <v>401</v>
      </c>
      <c r="B14" s="1">
        <f>COUNTIF('DATA (Israeli contractor)'!$F:$F,A14)</f>
        <v>20</v>
      </c>
      <c r="C14" s="6">
        <f>SUMIF('DATA (Israeli contractor)'!F:F,$A14,'DATA (Israeli contractor)'!K:K)</f>
        <v>8675722.0247799996</v>
      </c>
      <c r="D14" s="1">
        <f>COUNTIF('DATA (Israeli beneficial owner)'!$F:$F,A14)</f>
        <v>17</v>
      </c>
      <c r="E14" s="6">
        <f>SUMIF('DATA (Israeli beneficial owner)'!F:F,$A14,'DATA (Israeli beneficial owner)'!K:K)</f>
        <v>2588399.5499999998</v>
      </c>
      <c r="F14" s="1">
        <f>COUNTIF('DATA (Israeli origin)'!$F:$F,A14)</f>
        <v>0</v>
      </c>
      <c r="G14" s="6">
        <f>SUMIF('DATA (Israeli origin)'!F:F,$A14,'DATA (Israeli origin)'!K:K)</f>
        <v>0</v>
      </c>
      <c r="H14" s="1">
        <f t="shared" si="0"/>
        <v>37</v>
      </c>
      <c r="I14" s="6">
        <f t="shared" si="1"/>
        <v>11264121.574779999</v>
      </c>
    </row>
    <row r="15" spans="1:12" x14ac:dyDescent="0.25">
      <c r="A15" s="1" t="s">
        <v>402</v>
      </c>
      <c r="B15" s="1">
        <f>COUNTIF('DATA (Israeli contractor)'!$F:$F,A15)</f>
        <v>1</v>
      </c>
      <c r="C15" s="6">
        <f>SUMIF('DATA (Israeli contractor)'!F:F,$A15,'DATA (Israeli contractor)'!K:K)</f>
        <v>21660000</v>
      </c>
      <c r="D15" s="1">
        <f>COUNTIF('DATA (Israeli beneficial owner)'!$F:$F,A15)</f>
        <v>0</v>
      </c>
      <c r="E15" s="6">
        <f>SUMIF('DATA (Israeli beneficial owner)'!F:F,$A15,'DATA (Israeli beneficial owner)'!K:K)</f>
        <v>0</v>
      </c>
      <c r="F15" s="1">
        <f>COUNTIF('DATA (Israeli origin)'!$F:$F,A15)</f>
        <v>0</v>
      </c>
      <c r="G15" s="6">
        <f>SUMIF('DATA (Israeli origin)'!F:F,$A15,'DATA (Israeli origin)'!K:K)</f>
        <v>0</v>
      </c>
      <c r="H15" s="1">
        <f t="shared" si="0"/>
        <v>1</v>
      </c>
      <c r="I15" s="6">
        <f t="shared" si="1"/>
        <v>21660000</v>
      </c>
    </row>
    <row r="16" spans="1:12" x14ac:dyDescent="0.25">
      <c r="A16" s="1" t="s">
        <v>21</v>
      </c>
      <c r="B16" s="1">
        <f>COUNTIF('DATA (Israeli contractor)'!$F:$F,A16)</f>
        <v>0</v>
      </c>
      <c r="C16" s="6">
        <f>SUMIF('DATA (Israeli contractor)'!F:F,$A16,'DATA (Israeli contractor)'!K:K)</f>
        <v>0</v>
      </c>
      <c r="D16" s="1">
        <f>COUNTIF('DATA (Israeli beneficial owner)'!$F:$F,A16)</f>
        <v>37</v>
      </c>
      <c r="E16" s="6">
        <f>SUMIF('DATA (Israeli beneficial owner)'!F:F,$A16,'DATA (Israeli beneficial owner)'!K:K)</f>
        <v>601388617.31383777</v>
      </c>
      <c r="F16" s="1">
        <f>COUNTIF('DATA (Israeli origin)'!$F:$F,A16)</f>
        <v>5</v>
      </c>
      <c r="G16" s="6">
        <f>SUMIF('DATA (Israeli origin)'!F:F,$A16,'DATA (Israeli origin)'!K:K)</f>
        <v>1596881.6683999998</v>
      </c>
      <c r="H16" s="1">
        <f t="shared" si="0"/>
        <v>42</v>
      </c>
      <c r="I16" s="6">
        <f t="shared" si="1"/>
        <v>602985498.98223782</v>
      </c>
    </row>
    <row r="17" spans="1:9" x14ac:dyDescent="0.25">
      <c r="A17" s="1" t="s">
        <v>403</v>
      </c>
      <c r="B17" s="1">
        <f>COUNTIF('DATA (Israeli contractor)'!$F:$F,A17)</f>
        <v>1</v>
      </c>
      <c r="C17" s="6">
        <f>SUMIF('DATA (Israeli contractor)'!F:F,$A17,'DATA (Israeli contractor)'!K:K)</f>
        <v>65000</v>
      </c>
      <c r="D17" s="1">
        <f>COUNTIF('DATA (Israeli beneficial owner)'!$F:$F,A17)</f>
        <v>0</v>
      </c>
      <c r="E17" s="6">
        <f>SUMIF('DATA (Israeli beneficial owner)'!F:F,$A17,'DATA (Israeli beneficial owner)'!K:K)</f>
        <v>0</v>
      </c>
      <c r="F17" s="1">
        <f>COUNTIF('DATA (Israeli origin)'!$F:$F,A17)</f>
        <v>0</v>
      </c>
      <c r="G17" s="6">
        <f>SUMIF('DATA (Israeli origin)'!F:F,$A17,'DATA (Israeli origin)'!K:K)</f>
        <v>0</v>
      </c>
      <c r="H17" s="1">
        <f t="shared" si="0"/>
        <v>1</v>
      </c>
      <c r="I17" s="6">
        <f t="shared" si="1"/>
        <v>65000</v>
      </c>
    </row>
    <row r="18" spans="1:9" x14ac:dyDescent="0.25">
      <c r="A18" s="1" t="s">
        <v>404</v>
      </c>
      <c r="B18" s="1">
        <f>COUNTIF('DATA (Israeli contractor)'!$F:$F,A18)</f>
        <v>2</v>
      </c>
      <c r="C18" s="6">
        <f>SUMIF('DATA (Israeli contractor)'!F:F,$A18,'DATA (Israeli contractor)'!K:K)</f>
        <v>20305920.800000001</v>
      </c>
      <c r="D18" s="1">
        <f>COUNTIF('DATA (Israeli beneficial owner)'!$F:$F,A18)</f>
        <v>0</v>
      </c>
      <c r="E18" s="6">
        <f>SUMIF('DATA (Israeli beneficial owner)'!F:F,$A18,'DATA (Israeli beneficial owner)'!K:K)</f>
        <v>0</v>
      </c>
      <c r="F18" s="1">
        <f>COUNTIF('DATA (Israeli origin)'!$F:$F,A18)</f>
        <v>0</v>
      </c>
      <c r="G18" s="6">
        <f>SUMIF('DATA (Israeli origin)'!F:F,$A18,'DATA (Israeli origin)'!K:K)</f>
        <v>0</v>
      </c>
      <c r="H18" s="1">
        <f t="shared" si="0"/>
        <v>2</v>
      </c>
      <c r="I18" s="6">
        <f t="shared" si="1"/>
        <v>20305920.800000001</v>
      </c>
    </row>
    <row r="19" spans="1:9" x14ac:dyDescent="0.25">
      <c r="A19" s="1" t="s">
        <v>405</v>
      </c>
      <c r="B19" s="1">
        <f>COUNTIF('DATA (Israeli contractor)'!$F:$F,A19)</f>
        <v>11</v>
      </c>
      <c r="C19" s="6">
        <f>SUMIF('DATA (Israeli contractor)'!F:F,$A19,'DATA (Israeli contractor)'!K:K)</f>
        <v>22631249.849999998</v>
      </c>
      <c r="D19" s="1">
        <f>COUNTIF('DATA (Israeli beneficial owner)'!$F:$F,A19)</f>
        <v>0</v>
      </c>
      <c r="E19" s="6">
        <f>SUMIF('DATA (Israeli beneficial owner)'!F:F,$A19,'DATA (Israeli beneficial owner)'!K:K)</f>
        <v>0</v>
      </c>
      <c r="F19" s="1">
        <f>COUNTIF('DATA (Israeli origin)'!$F:$F,A19)</f>
        <v>0</v>
      </c>
      <c r="G19" s="6">
        <f>SUMIF('DATA (Israeli origin)'!F:F,$A19,'DATA (Israeli origin)'!K:K)</f>
        <v>0</v>
      </c>
      <c r="H19" s="1">
        <f t="shared" si="0"/>
        <v>11</v>
      </c>
      <c r="I19" s="6">
        <f t="shared" si="1"/>
        <v>22631249.849999998</v>
      </c>
    </row>
    <row r="20" spans="1:9" x14ac:dyDescent="0.25">
      <c r="A20" s="1" t="s">
        <v>406</v>
      </c>
      <c r="B20" s="1">
        <f>COUNTIF('DATA (Israeli contractor)'!$F:$F,A20)</f>
        <v>1</v>
      </c>
      <c r="C20" s="6">
        <f>SUMIF('DATA (Israeli contractor)'!F:F,$A20,'DATA (Israeli contractor)'!K:K)</f>
        <v>925999.92</v>
      </c>
      <c r="D20" s="1">
        <f>COUNTIF('DATA (Israeli beneficial owner)'!$F:$F,A20)</f>
        <v>0</v>
      </c>
      <c r="E20" s="6">
        <f>SUMIF('DATA (Israeli beneficial owner)'!F:F,$A20,'DATA (Israeli beneficial owner)'!K:K)</f>
        <v>0</v>
      </c>
      <c r="F20" s="1">
        <f>COUNTIF('DATA (Israeli origin)'!$F:$F,A20)</f>
        <v>0</v>
      </c>
      <c r="G20" s="6">
        <f>SUMIF('DATA (Israeli origin)'!F:F,$A20,'DATA (Israeli origin)'!K:K)</f>
        <v>0</v>
      </c>
      <c r="H20" s="1">
        <f t="shared" si="0"/>
        <v>1</v>
      </c>
      <c r="I20" s="6">
        <f t="shared" si="1"/>
        <v>925999.92</v>
      </c>
    </row>
    <row r="21" spans="1:9" x14ac:dyDescent="0.25">
      <c r="A21" s="1" t="s">
        <v>407</v>
      </c>
      <c r="B21" s="1">
        <f>COUNTIF('DATA (Israeli contractor)'!$F:$F,A21)</f>
        <v>6</v>
      </c>
      <c r="C21" s="6">
        <f>SUMIF('DATA (Israeli contractor)'!F:F,$A21,'DATA (Israeli contractor)'!K:K)</f>
        <v>989500.8</v>
      </c>
      <c r="D21" s="1">
        <f>COUNTIF('DATA (Israeli beneficial owner)'!$F:$F,A21)</f>
        <v>0</v>
      </c>
      <c r="E21" s="6">
        <f>SUMIF('DATA (Israeli beneficial owner)'!F:F,$A21,'DATA (Israeli beneficial owner)'!K:K)</f>
        <v>0</v>
      </c>
      <c r="F21" s="1">
        <f>COUNTIF('DATA (Israeli origin)'!$F:$F,A21)</f>
        <v>0</v>
      </c>
      <c r="G21" s="6">
        <f>SUMIF('DATA (Israeli origin)'!F:F,$A21,'DATA (Israeli origin)'!K:K)</f>
        <v>0</v>
      </c>
      <c r="H21" s="1">
        <f t="shared" si="0"/>
        <v>6</v>
      </c>
      <c r="I21" s="6">
        <f t="shared" si="1"/>
        <v>989500.8</v>
      </c>
    </row>
    <row r="22" spans="1:9" x14ac:dyDescent="0.25">
      <c r="A22" s="1" t="s">
        <v>408</v>
      </c>
      <c r="B22" s="1">
        <f>COUNTIF('DATA (Israeli contractor)'!$F:$F,A22)</f>
        <v>6</v>
      </c>
      <c r="C22" s="6">
        <f>SUMIF('DATA (Israeli contractor)'!F:F,$A22,'DATA (Israeli contractor)'!K:K)</f>
        <v>12164282.02</v>
      </c>
      <c r="D22" s="1">
        <f>COUNTIF('DATA (Israeli beneficial owner)'!$F:$F,A22)</f>
        <v>0</v>
      </c>
      <c r="E22" s="6">
        <f>SUMIF('DATA (Israeli beneficial owner)'!F:F,$A22,'DATA (Israeli beneficial owner)'!K:K)</f>
        <v>0</v>
      </c>
      <c r="F22" s="1">
        <f>COUNTIF('DATA (Israeli origin)'!$F:$F,A22)</f>
        <v>0</v>
      </c>
      <c r="G22" s="6">
        <f>SUMIF('DATA (Israeli origin)'!F:F,$A22,'DATA (Israeli origin)'!K:K)</f>
        <v>0</v>
      </c>
      <c r="H22" s="1">
        <f t="shared" si="0"/>
        <v>6</v>
      </c>
      <c r="I22" s="6">
        <f t="shared" si="1"/>
        <v>12164282.02</v>
      </c>
    </row>
    <row r="23" spans="1:9" x14ac:dyDescent="0.25">
      <c r="A23" s="1" t="s">
        <v>28</v>
      </c>
      <c r="B23" s="1">
        <f>COUNTIF('DATA (Israeli contractor)'!$F:$F,A23)</f>
        <v>6</v>
      </c>
      <c r="C23" s="6">
        <f>SUMIF('DATA (Israeli contractor)'!F:F,$A23,'DATA (Israeli contractor)'!K:K)</f>
        <v>71873878.020000011</v>
      </c>
      <c r="D23" s="1">
        <f>COUNTIF('DATA (Israeli beneficial owner)'!$F:$F,A23)</f>
        <v>0</v>
      </c>
      <c r="E23" s="6">
        <f>SUMIF('DATA (Israeli beneficial owner)'!F:F,$A23,'DATA (Israeli beneficial owner)'!K:K)</f>
        <v>0</v>
      </c>
      <c r="F23" s="1">
        <f>COUNTIF('DATA (Israeli origin)'!$F:$F,A23)</f>
        <v>0</v>
      </c>
      <c r="G23" s="6">
        <f>SUMIF('DATA (Israeli origin)'!F:F,$A23,'DATA (Israeli origin)'!K:K)</f>
        <v>0</v>
      </c>
      <c r="H23" s="1">
        <f t="shared" si="0"/>
        <v>6</v>
      </c>
      <c r="I23" s="6">
        <f t="shared" si="1"/>
        <v>71873878.020000011</v>
      </c>
    </row>
    <row r="24" spans="1:9" x14ac:dyDescent="0.25">
      <c r="A24" s="1" t="s">
        <v>409</v>
      </c>
      <c r="B24" s="1">
        <f>COUNTIF('DATA (Israeli contractor)'!$F:$F,A24)</f>
        <v>2</v>
      </c>
      <c r="C24" s="6">
        <f>SUMIF('DATA (Israeli contractor)'!F:F,$A24,'DATA (Israeli contractor)'!K:K)</f>
        <v>594930</v>
      </c>
      <c r="D24" s="1">
        <f>COUNTIF('DATA (Israeli beneficial owner)'!$F:$F,A24)</f>
        <v>0</v>
      </c>
      <c r="E24" s="6">
        <f>SUMIF('DATA (Israeli beneficial owner)'!F:F,$A24,'DATA (Israeli beneficial owner)'!K:K)</f>
        <v>0</v>
      </c>
      <c r="F24" s="1">
        <f>COUNTIF('DATA (Israeli origin)'!$F:$F,A24)</f>
        <v>0</v>
      </c>
      <c r="G24" s="6">
        <f>SUMIF('DATA (Israeli origin)'!F:F,$A24,'DATA (Israeli origin)'!K:K)</f>
        <v>0</v>
      </c>
      <c r="H24" s="1">
        <f t="shared" si="0"/>
        <v>2</v>
      </c>
      <c r="I24" s="6">
        <f t="shared" si="1"/>
        <v>594930</v>
      </c>
    </row>
    <row r="25" spans="1:9" x14ac:dyDescent="0.25">
      <c r="A25" s="1" t="s">
        <v>24</v>
      </c>
      <c r="B25" s="1">
        <f>COUNTIF('DATA (Israeli contractor)'!$F:$F,A25)</f>
        <v>10</v>
      </c>
      <c r="C25" s="6">
        <f>SUMIF('DATA (Israeli contractor)'!F:F,$A25,'DATA (Israeli contractor)'!K:K)</f>
        <v>181714499.52549502</v>
      </c>
      <c r="D25" s="1">
        <f>COUNTIF('DATA (Israeli beneficial owner)'!$F:$F,A25)</f>
        <v>0</v>
      </c>
      <c r="E25" s="6">
        <f>SUMIF('DATA (Israeli beneficial owner)'!F:F,$A25,'DATA (Israeli beneficial owner)'!K:K)</f>
        <v>0</v>
      </c>
      <c r="F25" s="1">
        <f>COUNTIF('DATA (Israeli origin)'!$F:$F,A25)</f>
        <v>0</v>
      </c>
      <c r="G25" s="6">
        <f>SUMIF('DATA (Israeli origin)'!F:F,$A25,'DATA (Israeli origin)'!K:K)</f>
        <v>0</v>
      </c>
      <c r="H25" s="1">
        <f t="shared" si="0"/>
        <v>10</v>
      </c>
      <c r="I25" s="6">
        <f t="shared" si="1"/>
        <v>181714499.52549502</v>
      </c>
    </row>
    <row r="26" spans="1:9" x14ac:dyDescent="0.25">
      <c r="A26" s="1" t="s">
        <v>410</v>
      </c>
      <c r="B26" s="1">
        <f>COUNTIF('DATA (Israeli contractor)'!$F:$F,A26)</f>
        <v>5</v>
      </c>
      <c r="C26" s="6">
        <f>SUMIF('DATA (Israeli contractor)'!F:F,$A26,'DATA (Israeli contractor)'!K:K)</f>
        <v>9032980</v>
      </c>
      <c r="D26" s="1">
        <f>COUNTIF('DATA (Israeli beneficial owner)'!$F:$F,A26)</f>
        <v>0</v>
      </c>
      <c r="E26" s="6">
        <f>SUMIF('DATA (Israeli beneficial owner)'!F:F,$A26,'DATA (Israeli beneficial owner)'!K:K)</f>
        <v>0</v>
      </c>
      <c r="F26" s="1">
        <f>COUNTIF('DATA (Israeli origin)'!$F:$F,A26)</f>
        <v>0</v>
      </c>
      <c r="G26" s="6">
        <f>SUMIF('DATA (Israeli origin)'!F:F,$A26,'DATA (Israeli origin)'!K:K)</f>
        <v>0</v>
      </c>
      <c r="H26" s="1">
        <f t="shared" si="0"/>
        <v>5</v>
      </c>
      <c r="I26" s="6">
        <f t="shared" si="1"/>
        <v>9032980</v>
      </c>
    </row>
    <row r="27" spans="1:9" x14ac:dyDescent="0.25">
      <c r="A27" s="1" t="s">
        <v>26</v>
      </c>
      <c r="B27" s="1">
        <f>COUNTIF('DATA (Israeli contractor)'!$F:$F,A27)</f>
        <v>4</v>
      </c>
      <c r="C27" s="6">
        <f>SUMIF('DATA (Israeli contractor)'!F:F,$A27,'DATA (Israeli contractor)'!K:K)</f>
        <v>128417114.293</v>
      </c>
      <c r="D27" s="1">
        <f>COUNTIF('DATA (Israeli beneficial owner)'!$F:$F,A27)</f>
        <v>0</v>
      </c>
      <c r="E27" s="6">
        <f>SUMIF('DATA (Israeli beneficial owner)'!F:F,$A27,'DATA (Israeli beneficial owner)'!K:K)</f>
        <v>0</v>
      </c>
      <c r="F27" s="1">
        <f>COUNTIF('DATA (Israeli origin)'!$F:$F,A27)</f>
        <v>0</v>
      </c>
      <c r="G27" s="6">
        <f>SUMIF('DATA (Israeli origin)'!F:F,$A27,'DATA (Israeli origin)'!K:K)</f>
        <v>0</v>
      </c>
      <c r="H27" s="1">
        <f t="shared" si="0"/>
        <v>4</v>
      </c>
      <c r="I27" s="6">
        <f t="shared" si="1"/>
        <v>128417114.293</v>
      </c>
    </row>
    <row r="28" spans="1:9" x14ac:dyDescent="0.25">
      <c r="A28" s="1" t="s">
        <v>411</v>
      </c>
      <c r="B28" s="1">
        <f>COUNTIF('DATA (Israeli contractor)'!$F:$F,A28)</f>
        <v>1</v>
      </c>
      <c r="C28" s="6">
        <f>SUMIF('DATA (Israeli contractor)'!F:F,$A28,'DATA (Israeli contractor)'!K:K)</f>
        <v>300000</v>
      </c>
      <c r="D28" s="1">
        <f>COUNTIF('DATA (Israeli beneficial owner)'!$F:$F,A28)</f>
        <v>0</v>
      </c>
      <c r="E28" s="6">
        <f>SUMIF('DATA (Israeli beneficial owner)'!F:F,$A28,'DATA (Israeli beneficial owner)'!K:K)</f>
        <v>0</v>
      </c>
      <c r="F28" s="1">
        <f>COUNTIF('DATA (Israeli origin)'!$F:$F,A28)</f>
        <v>1</v>
      </c>
      <c r="G28" s="6">
        <f>SUMIF('DATA (Israeli origin)'!F:F,$A28,'DATA (Israeli origin)'!K:K)</f>
        <v>1292484.6000000001</v>
      </c>
      <c r="H28" s="1">
        <f t="shared" si="0"/>
        <v>2</v>
      </c>
      <c r="I28" s="6">
        <f t="shared" si="1"/>
        <v>1592484.6</v>
      </c>
    </row>
    <row r="29" spans="1:9" x14ac:dyDescent="0.25">
      <c r="A29" s="1" t="s">
        <v>23</v>
      </c>
      <c r="B29" s="1">
        <f>COUNTIF('DATA (Israeli contractor)'!$F:$F,A29)</f>
        <v>10</v>
      </c>
      <c r="C29" s="6">
        <f>SUMIF('DATA (Israeli contractor)'!F:F,$A29,'DATA (Israeli contractor)'!K:K)</f>
        <v>221683172</v>
      </c>
      <c r="D29" s="1">
        <f>COUNTIF('DATA (Israeli beneficial owner)'!$F:$F,A29)</f>
        <v>5</v>
      </c>
      <c r="E29" s="6">
        <f>SUMIF('DATA (Israeli beneficial owner)'!F:F,$A29,'DATA (Israeli beneficial owner)'!K:K)</f>
        <v>5167926.59</v>
      </c>
      <c r="F29" s="1">
        <f>COUNTIF('DATA (Israeli origin)'!$F:$F,A29)</f>
        <v>0</v>
      </c>
      <c r="G29" s="6">
        <f>SUMIF('DATA (Israeli origin)'!F:F,$A29,'DATA (Israeli origin)'!K:K)</f>
        <v>0</v>
      </c>
      <c r="H29" s="1">
        <f t="shared" si="0"/>
        <v>15</v>
      </c>
      <c r="I29" s="6">
        <f t="shared" si="1"/>
        <v>226851098.59</v>
      </c>
    </row>
    <row r="30" spans="1:9" x14ac:dyDescent="0.25">
      <c r="A30" s="1" t="s">
        <v>27</v>
      </c>
      <c r="B30" s="1">
        <f>COUNTIF('DATA (Israeli contractor)'!$F:$F,A30)</f>
        <v>2</v>
      </c>
      <c r="C30" s="6">
        <f>SUMIF('DATA (Israeli contractor)'!F:F,$A30,'DATA (Israeli contractor)'!K:K)</f>
        <v>105039360</v>
      </c>
      <c r="D30" s="1">
        <f>COUNTIF('DATA (Israeli beneficial owner)'!$F:$F,A30)</f>
        <v>0</v>
      </c>
      <c r="E30" s="6">
        <f>SUMIF('DATA (Israeli beneficial owner)'!F:F,$A30,'DATA (Israeli beneficial owner)'!K:K)</f>
        <v>0</v>
      </c>
      <c r="F30" s="1">
        <f>COUNTIF('DATA (Israeli origin)'!$F:$F,A30)</f>
        <v>0</v>
      </c>
      <c r="G30" s="6">
        <f>SUMIF('DATA (Israeli origin)'!F:F,$A30,'DATA (Israeli origin)'!K:K)</f>
        <v>0</v>
      </c>
      <c r="H30" s="1">
        <f t="shared" si="0"/>
        <v>2</v>
      </c>
      <c r="I30" s="6">
        <f t="shared" si="1"/>
        <v>105039360</v>
      </c>
    </row>
    <row r="31" spans="1:9" x14ac:dyDescent="0.25">
      <c r="A31" s="1" t="s">
        <v>412</v>
      </c>
      <c r="B31" s="1">
        <f>COUNTIF('DATA (Israeli contractor)'!$F:$F,A31)</f>
        <v>1</v>
      </c>
      <c r="C31" s="6">
        <f>SUMIF('DATA (Israeli contractor)'!F:F,$A31,'DATA (Israeli contractor)'!K:K)</f>
        <v>17137200</v>
      </c>
      <c r="D31" s="1">
        <f>COUNTIF('DATA (Israeli beneficial owner)'!$F:$F,A31)</f>
        <v>0</v>
      </c>
      <c r="E31" s="6">
        <f>SUMIF('DATA (Israeli beneficial owner)'!F:F,$A31,'DATA (Israeli beneficial owner)'!K:K)</f>
        <v>0</v>
      </c>
      <c r="F31" s="1">
        <f>COUNTIF('DATA (Israeli origin)'!$F:$F,A31)</f>
        <v>0</v>
      </c>
      <c r="G31" s="6">
        <f>SUMIF('DATA (Israeli origin)'!F:F,$A31,'DATA (Israeli origin)'!K:K)</f>
        <v>0</v>
      </c>
      <c r="H31" s="1">
        <f t="shared" si="0"/>
        <v>1</v>
      </c>
      <c r="I31" s="6">
        <f t="shared" si="1"/>
        <v>17137200</v>
      </c>
    </row>
    <row r="32" spans="1:9" x14ac:dyDescent="0.25">
      <c r="B32" s="8">
        <f t="shared" ref="B32:I32" si="2">SUM(B2:B31)</f>
        <v>142</v>
      </c>
      <c r="C32" s="9">
        <f t="shared" si="2"/>
        <v>2137679356.5870011</v>
      </c>
      <c r="D32" s="8">
        <f t="shared" si="2"/>
        <v>59</v>
      </c>
      <c r="E32" s="9">
        <f t="shared" si="2"/>
        <v>609144943.45383775</v>
      </c>
      <c r="F32" s="8">
        <f t="shared" si="2"/>
        <v>6</v>
      </c>
      <c r="G32" s="9">
        <f t="shared" si="2"/>
        <v>2889366.2683999999</v>
      </c>
      <c r="H32" s="8">
        <f t="shared" si="2"/>
        <v>207</v>
      </c>
      <c r="I32" s="9">
        <f t="shared" si="2"/>
        <v>2749713666.3092389</v>
      </c>
    </row>
  </sheetData>
  <mergeCells count="4">
    <mergeCell ref="B2:C2"/>
    <mergeCell ref="D2:E2"/>
    <mergeCell ref="F2:G2"/>
    <mergeCell ref="H2:I2"/>
  </mergeCells>
  <pageMargins left="0.7" right="0.7" top="0.75" bottom="0.75" header="0.3" footer="0.3"/>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L73"/>
  <sheetViews>
    <sheetView workbookViewId="0">
      <selection activeCell="A2" sqref="A2:I73"/>
    </sheetView>
  </sheetViews>
  <sheetFormatPr defaultColWidth="9.140625" defaultRowHeight="14.25" x14ac:dyDescent="0.2"/>
  <cols>
    <col min="1" max="1" width="19.5703125" style="23" bestFit="1" customWidth="1"/>
    <col min="2" max="2" width="9" style="1" bestFit="1" customWidth="1"/>
    <col min="3" max="3" width="20.42578125" style="1" bestFit="1" customWidth="1"/>
    <col min="4" max="4" width="9" style="1" bestFit="1" customWidth="1"/>
    <col min="5" max="5" width="18.7109375" style="1" bestFit="1" customWidth="1"/>
    <col min="6" max="6" width="9.28515625" style="1" bestFit="1" customWidth="1"/>
    <col min="7" max="7" width="16.28515625" style="1" bestFit="1" customWidth="1"/>
    <col min="8" max="8" width="9.140625" style="1" bestFit="1"/>
    <col min="9" max="9" width="20.42578125" style="1" bestFit="1" customWidth="1"/>
    <col min="10" max="10" width="9.140625" style="1" bestFit="1"/>
    <col min="11" max="16384" width="9.140625" style="1"/>
  </cols>
  <sheetData>
    <row r="1" spans="1:12" s="33" customFormat="1" ht="15" x14ac:dyDescent="0.25">
      <c r="A1" s="34" t="s">
        <v>418</v>
      </c>
      <c r="I1" s="35"/>
      <c r="J1" s="36"/>
      <c r="K1" s="37"/>
      <c r="L1" s="38"/>
    </row>
    <row r="2" spans="1:12" ht="15" x14ac:dyDescent="0.25">
      <c r="B2" s="85" t="s">
        <v>302</v>
      </c>
      <c r="C2" s="85"/>
      <c r="D2" s="85" t="s">
        <v>413</v>
      </c>
      <c r="E2" s="85"/>
      <c r="F2" s="85" t="s">
        <v>414</v>
      </c>
      <c r="G2" s="85"/>
      <c r="H2" s="85" t="s">
        <v>75</v>
      </c>
      <c r="I2" s="85"/>
    </row>
    <row r="3" spans="1:12" ht="15" x14ac:dyDescent="0.25">
      <c r="A3" s="24" t="s">
        <v>416</v>
      </c>
      <c r="B3" s="8" t="s">
        <v>77</v>
      </c>
      <c r="C3" s="8" t="s">
        <v>78</v>
      </c>
      <c r="D3" s="8" t="s">
        <v>77</v>
      </c>
      <c r="E3" s="8" t="s">
        <v>78</v>
      </c>
      <c r="F3" s="8" t="s">
        <v>77</v>
      </c>
      <c r="G3" s="8" t="s">
        <v>78</v>
      </c>
      <c r="H3" s="8" t="s">
        <v>77</v>
      </c>
      <c r="I3" s="8" t="s">
        <v>78</v>
      </c>
    </row>
    <row r="4" spans="1:12" x14ac:dyDescent="0.2">
      <c r="A4" s="23">
        <v>43770</v>
      </c>
      <c r="B4" s="1">
        <f>COUNTIFS(
    'DATA (Israeli contractor)'!$L$3:$L$147, "&gt;=" &amp; DATE(YEAR(A4), MONTH(A4), 1),
    'DATA (Israeli contractor)'!$L$3:$L$147, "&lt;"  &amp; EOMONTH(A4,0)+1
)</f>
        <v>0</v>
      </c>
      <c r="C4" s="6">
        <f>SUMIFS(
    'DATA (Israeli contractor)'!$K$3:$K$147,
    'DATA (Israeli contractor)'!$L$3:$L$147, "&gt;=" &amp; DATE(YEAR($A4), MONTH($A4), 1),
    'DATA (Israeli contractor)'!$L$3:$L$147, "&lt;"  &amp; EOMONTH($A4,0)+1
)</f>
        <v>0</v>
      </c>
      <c r="D4" s="1">
        <f>COUNTIFS(
    'DATA (Israeli beneficial owner)'!$L$3:$L$70, "&gt;=" &amp; DATE(YEAR(A4), MONTH(A4), 1),
    'DATA (Israeli beneficial owner)'!$L$3:$L$70, "&lt;"  &amp; EOMONTH(A4,0)+1
)</f>
        <v>0</v>
      </c>
      <c r="E4" s="6">
        <f>SUMIFS(
    'DATA (Israeli beneficial owner)'!$K$3:$K$70,
    'DATA (Israeli beneficial owner)'!$L$3:$L$70, "&gt;=" &amp; DATE(YEAR($A4), MONTH($A4), 1),
    'DATA (Israeli beneficial owner)'!$L$3:$L$70, "&lt;"  &amp; EOMONTH($A4,0)+1
)</f>
        <v>0</v>
      </c>
      <c r="F4" s="1">
        <f>COUNTIFS(
    'DATA (Israeli origin)'!$L$3:$L$145, "&gt;=" &amp; DATE(YEAR(A4), MONTH(A4), 1),
    'DATA (Israeli origin)'!$L$3:$L$145, "&lt;"  &amp; EOMONTH(A4,0)+1
)</f>
        <v>0</v>
      </c>
      <c r="G4" s="6">
        <f>SUMIFS(
    'DATA (Israeli origin)'!$K$3:$K$145,
    'DATA (Israeli origin)'!$L$3:$L$145, "&gt;=" &amp; DATE(YEAR($A4), MONTH($A4), 1),
    'DATA (Israeli origin)'!$L$3:$L$145, "&lt;"  &amp; EOMONTH($A4,0)+1
)</f>
        <v>0</v>
      </c>
      <c r="H4" s="1">
        <f t="shared" ref="H4:H67" si="0">SUM(B4,D4,F4)</f>
        <v>0</v>
      </c>
      <c r="I4" s="6">
        <f t="shared" ref="I4:I67" si="1">SUM(C4,E4,G4)</f>
        <v>0</v>
      </c>
    </row>
    <row r="5" spans="1:12" x14ac:dyDescent="0.2">
      <c r="A5" s="23">
        <v>43800</v>
      </c>
      <c r="B5" s="1">
        <f>COUNTIFS('DATA (Israeli contractor)'!$L$3:$L$147,"&gt;="&amp;DATE(YEAR(A5),MONTH(A5),1),'DATA (Israeli contractor)'!$L$3:$L$147,"&lt;"&amp;EOMONTH(A5,0)+1)</f>
        <v>0</v>
      </c>
      <c r="C5" s="6">
        <f>SUMIFS('DATA (Israeli contractor)'!$K$3:$K$147,'DATA (Israeli contractor)'!$L$3:$L$147,"&gt;="&amp;DATE(YEAR($A5),MONTH($A5),1),'DATA (Israeli contractor)'!$L$3:$L$147,"&lt;"&amp;EOMONTH($A5,0)+1)</f>
        <v>0</v>
      </c>
      <c r="D5" s="1">
        <f>COUNTIFS('DATA (Israeli beneficial owner)'!$L$3:$L$70,"&gt;="&amp;DATE(YEAR(A5),MONTH(A5),1),'DATA (Israeli beneficial owner)'!$L$3:$L$70,"&lt;"&amp;EOMONTH(A5,0)+1)</f>
        <v>0</v>
      </c>
      <c r="E5" s="6">
        <f>SUMIFS('DATA (Israeli beneficial owner)'!$K$3:$K$70,'DATA (Israeli beneficial owner)'!$L$3:$L$70,"&gt;="&amp;DATE(YEAR($A5),MONTH($A5),1),'DATA (Israeli beneficial owner)'!$L$3:$L$70,"&lt;"&amp;EOMONTH($A5,0)+1)</f>
        <v>0</v>
      </c>
      <c r="F5" s="1">
        <f>COUNTIFS('DATA (Israeli origin)'!$L$3:$L$145,"&gt;="&amp;DATE(YEAR(A5),MONTH(A5),1),'DATA (Israeli origin)'!$L$3:$L$145,"&lt;"&amp;EOMONTH(A5,0)+1)</f>
        <v>0</v>
      </c>
      <c r="G5" s="6">
        <f>SUMIFS('DATA (Israeli origin)'!$K$3:$K$145,'DATA (Israeli origin)'!$L$3:$L$145,"&gt;="&amp;DATE(YEAR($A5),MONTH($A5),1),'DATA (Israeli origin)'!$L$3:$L$145,"&lt;"&amp;EOMONTH($A5,0)+1)</f>
        <v>0</v>
      </c>
      <c r="H5" s="1">
        <f t="shared" si="0"/>
        <v>0</v>
      </c>
      <c r="I5" s="6">
        <f t="shared" si="1"/>
        <v>0</v>
      </c>
    </row>
    <row r="6" spans="1:12" x14ac:dyDescent="0.2">
      <c r="A6" s="23">
        <v>43831</v>
      </c>
      <c r="B6" s="1">
        <f>COUNTIFS('DATA (Israeli contractor)'!$L$3:$L$147,"&gt;="&amp;DATE(YEAR(A6),MONTH(A6),1),'DATA (Israeli contractor)'!$L$3:$L$147,"&lt;"&amp;EOMONTH(A6,0)+1)</f>
        <v>0</v>
      </c>
      <c r="C6" s="6">
        <f>SUMIFS('DATA (Israeli contractor)'!$K$3:$K$147,'DATA (Israeli contractor)'!$L$3:$L$147,"&gt;="&amp;DATE(YEAR($A6),MONTH($A6),1),'DATA (Israeli contractor)'!$L$3:$L$147,"&lt;"&amp;EOMONTH($A6,0)+1)</f>
        <v>0</v>
      </c>
      <c r="D6" s="1">
        <f>COUNTIFS('DATA (Israeli beneficial owner)'!$L$3:$L$70,"&gt;="&amp;DATE(YEAR(A6),MONTH(A6),1),'DATA (Israeli beneficial owner)'!$L$3:$L$70,"&lt;"&amp;EOMONTH(A6,0)+1)</f>
        <v>0</v>
      </c>
      <c r="E6" s="6">
        <f>SUMIFS('DATA (Israeli beneficial owner)'!$K$3:$K$70,'DATA (Israeli beneficial owner)'!$L$3:$L$70,"&gt;="&amp;DATE(YEAR($A6),MONTH($A6),1),'DATA (Israeli beneficial owner)'!$L$3:$L$70,"&lt;"&amp;EOMONTH($A6,0)+1)</f>
        <v>0</v>
      </c>
      <c r="F6" s="1">
        <f>COUNTIFS('DATA (Israeli origin)'!$L$3:$L$145,"&gt;="&amp;DATE(YEAR(A6),MONTH(A6),1),'DATA (Israeli origin)'!$L$3:$L$145,"&lt;"&amp;EOMONTH(A6,0)+1)</f>
        <v>0</v>
      </c>
      <c r="G6" s="6">
        <f>SUMIFS('DATA (Israeli origin)'!$K$3:$K$145,'DATA (Israeli origin)'!$L$3:$L$145,"&gt;="&amp;DATE(YEAR($A6),MONTH($A6),1),'DATA (Israeli origin)'!$L$3:$L$145,"&lt;"&amp;EOMONTH($A6,0)+1)</f>
        <v>0</v>
      </c>
      <c r="H6" s="1">
        <f t="shared" si="0"/>
        <v>0</v>
      </c>
      <c r="I6" s="6">
        <f t="shared" si="1"/>
        <v>0</v>
      </c>
    </row>
    <row r="7" spans="1:12" x14ac:dyDescent="0.2">
      <c r="A7" s="23">
        <v>43862</v>
      </c>
      <c r="B7" s="1">
        <f>COUNTIFS('DATA (Israeli contractor)'!$L$3:$L$147,"&gt;="&amp;DATE(YEAR(A7),MONTH(A7),1),'DATA (Israeli contractor)'!$L$3:$L$147,"&lt;"&amp;EOMONTH(A7,0)+1)</f>
        <v>0</v>
      </c>
      <c r="C7" s="6">
        <f>SUMIFS('DATA (Israeli contractor)'!$K$3:$K$147,'DATA (Israeli contractor)'!$L$3:$L$147,"&gt;="&amp;DATE(YEAR($A7),MONTH($A7),1),'DATA (Israeli contractor)'!$L$3:$L$147,"&lt;"&amp;EOMONTH($A7,0)+1)</f>
        <v>0</v>
      </c>
      <c r="D7" s="1">
        <f>COUNTIFS('DATA (Israeli beneficial owner)'!$L$3:$L$70,"&gt;="&amp;DATE(YEAR(A7),MONTH(A7),1),'DATA (Israeli beneficial owner)'!$L$3:$L$70,"&lt;"&amp;EOMONTH(A7,0)+1)</f>
        <v>0</v>
      </c>
      <c r="E7" s="6">
        <f>SUMIFS('DATA (Israeli beneficial owner)'!$K$3:$K$70,'DATA (Israeli beneficial owner)'!$L$3:$L$70,"&gt;="&amp;DATE(YEAR($A7),MONTH($A7),1),'DATA (Israeli beneficial owner)'!$L$3:$L$70,"&lt;"&amp;EOMONTH($A7,0)+1)</f>
        <v>0</v>
      </c>
      <c r="F7" s="1">
        <f>COUNTIFS('DATA (Israeli origin)'!$L$3:$L$145,"&gt;="&amp;DATE(YEAR(A7),MONTH(A7),1),'DATA (Israeli origin)'!$L$3:$L$145,"&lt;"&amp;EOMONTH(A7,0)+1)</f>
        <v>0</v>
      </c>
      <c r="G7" s="6">
        <f>SUMIFS('DATA (Israeli origin)'!$K$3:$K$145,'DATA (Israeli origin)'!$L$3:$L$145,"&gt;="&amp;DATE(YEAR($A7),MONTH($A7),1),'DATA (Israeli origin)'!$L$3:$L$145,"&lt;"&amp;EOMONTH($A7,0)+1)</f>
        <v>0</v>
      </c>
      <c r="H7" s="1">
        <f t="shared" si="0"/>
        <v>0</v>
      </c>
      <c r="I7" s="6">
        <f t="shared" si="1"/>
        <v>0</v>
      </c>
    </row>
    <row r="8" spans="1:12" x14ac:dyDescent="0.2">
      <c r="A8" s="23">
        <v>43891</v>
      </c>
      <c r="B8" s="1">
        <f>COUNTIFS('DATA (Israeli contractor)'!$L$3:$L$147,"&gt;="&amp;DATE(YEAR(A8),MONTH(A8),1),'DATA (Israeli contractor)'!$L$3:$L$147,"&lt;"&amp;EOMONTH(A8,0)+1)</f>
        <v>0</v>
      </c>
      <c r="C8" s="6">
        <f>SUMIFS('DATA (Israeli contractor)'!$K$3:$K$147,'DATA (Israeli contractor)'!$L$3:$L$147,"&gt;="&amp;DATE(YEAR($A8),MONTH($A8),1),'DATA (Israeli contractor)'!$L$3:$L$147,"&lt;"&amp;EOMONTH($A8,0)+1)</f>
        <v>0</v>
      </c>
      <c r="D8" s="1">
        <f>COUNTIFS('DATA (Israeli beneficial owner)'!$L$3:$L$70,"&gt;="&amp;DATE(YEAR(A8),MONTH(A8),1),'DATA (Israeli beneficial owner)'!$L$3:$L$70,"&lt;"&amp;EOMONTH(A8,0)+1)</f>
        <v>0</v>
      </c>
      <c r="E8" s="6">
        <f>SUMIFS('DATA (Israeli beneficial owner)'!$K$3:$K$70,'DATA (Israeli beneficial owner)'!$L$3:$L$70,"&gt;="&amp;DATE(YEAR($A8),MONTH($A8),1),'DATA (Israeli beneficial owner)'!$L$3:$L$70,"&lt;"&amp;EOMONTH($A8,0)+1)</f>
        <v>0</v>
      </c>
      <c r="F8" s="1">
        <f>COUNTIFS('DATA (Israeli origin)'!$L$3:$L$145,"&gt;="&amp;DATE(YEAR(A8),MONTH(A8),1),'DATA (Israeli origin)'!$L$3:$L$145,"&lt;"&amp;EOMONTH(A8,0)+1)</f>
        <v>0</v>
      </c>
      <c r="G8" s="6">
        <f>SUMIFS('DATA (Israeli origin)'!$K$3:$K$145,'DATA (Israeli origin)'!$L$3:$L$145,"&gt;="&amp;DATE(YEAR($A8),MONTH($A8),1),'DATA (Israeli origin)'!$L$3:$L$145,"&lt;"&amp;EOMONTH($A8,0)+1)</f>
        <v>0</v>
      </c>
      <c r="H8" s="1">
        <f t="shared" si="0"/>
        <v>0</v>
      </c>
      <c r="I8" s="6">
        <f t="shared" si="1"/>
        <v>0</v>
      </c>
    </row>
    <row r="9" spans="1:12" x14ac:dyDescent="0.2">
      <c r="A9" s="23">
        <v>43922</v>
      </c>
      <c r="B9" s="1">
        <f>COUNTIFS('DATA (Israeli contractor)'!$L$3:$L$147,"&gt;="&amp;DATE(YEAR(A9),MONTH(A9),1),'DATA (Israeli contractor)'!$L$3:$L$147,"&lt;"&amp;EOMONTH(A9,0)+1)</f>
        <v>0</v>
      </c>
      <c r="C9" s="6">
        <f>SUMIFS('DATA (Israeli contractor)'!$K$3:$K$147,'DATA (Israeli contractor)'!$L$3:$L$147,"&gt;="&amp;DATE(YEAR($A9),MONTH($A9),1),'DATA (Israeli contractor)'!$L$3:$L$147,"&lt;"&amp;EOMONTH($A9,0)+1)</f>
        <v>0</v>
      </c>
      <c r="D9" s="1">
        <f>COUNTIFS('DATA (Israeli beneficial owner)'!$L$3:$L$70,"&gt;="&amp;DATE(YEAR(A9),MONTH(A9),1),'DATA (Israeli beneficial owner)'!$L$3:$L$70,"&lt;"&amp;EOMONTH(A9,0)+1)</f>
        <v>0</v>
      </c>
      <c r="E9" s="6">
        <f>SUMIFS('DATA (Israeli beneficial owner)'!$K$3:$K$70,'DATA (Israeli beneficial owner)'!$L$3:$L$70,"&gt;="&amp;DATE(YEAR($A9),MONTH($A9),1),'DATA (Israeli beneficial owner)'!$L$3:$L$70,"&lt;"&amp;EOMONTH($A9,0)+1)</f>
        <v>0</v>
      </c>
      <c r="F9" s="1">
        <f>COUNTIFS('DATA (Israeli origin)'!$L$3:$L$145,"&gt;="&amp;DATE(YEAR(A9),MONTH(A9),1),'DATA (Israeli origin)'!$L$3:$L$145,"&lt;"&amp;EOMONTH(A9,0)+1)</f>
        <v>0</v>
      </c>
      <c r="G9" s="6">
        <f>SUMIFS('DATA (Israeli origin)'!$K$3:$K$145,'DATA (Israeli origin)'!$L$3:$L$145,"&gt;="&amp;DATE(YEAR($A9),MONTH($A9),1),'DATA (Israeli origin)'!$L$3:$L$145,"&lt;"&amp;EOMONTH($A9,0)+1)</f>
        <v>0</v>
      </c>
      <c r="H9" s="1">
        <f t="shared" si="0"/>
        <v>0</v>
      </c>
      <c r="I9" s="6">
        <f t="shared" si="1"/>
        <v>0</v>
      </c>
    </row>
    <row r="10" spans="1:12" x14ac:dyDescent="0.2">
      <c r="A10" s="23">
        <v>43952</v>
      </c>
      <c r="B10" s="1">
        <f>COUNTIFS(
    'DATA (Israeli contractor)'!$L$3:$L$147, "&gt;=" &amp; DATE(YEAR(A10), MONTH(A10), 1),
    'DATA (Israeli contractor)'!$L$3:$L$147, "&lt;"  &amp; EOMONTH(A10,0)+1
)</f>
        <v>0</v>
      </c>
      <c r="C10" s="6">
        <f>SUMIFS(
    'DATA (Israeli contractor)'!$K$3:$K$147,
    'DATA (Israeli contractor)'!$L$3:$L$147, "&gt;=" &amp; DATE(YEAR($A10), MONTH($A10), 1),
    'DATA (Israeli contractor)'!$L$3:$L$147, "&lt;"  &amp; EOMONTH($A10,0)+1
)</f>
        <v>0</v>
      </c>
      <c r="D10" s="1">
        <f>COUNTIFS(
    'DATA (Israeli beneficial owner)'!$L$3:$L$70, "&gt;=" &amp; DATE(YEAR(A10), MONTH(A10), 1),
    'DATA (Israeli beneficial owner)'!$L$3:$L$70, "&lt;"  &amp; EOMONTH(A10,0)+1
)</f>
        <v>0</v>
      </c>
      <c r="E10" s="6">
        <f>SUMIFS(
    'DATA (Israeli beneficial owner)'!$K$3:$K$70,
    'DATA (Israeli beneficial owner)'!$L$3:$L$70, "&gt;=" &amp; DATE(YEAR($A10), MONTH($A10), 1),
    'DATA (Israeli beneficial owner)'!$L$3:$L$70, "&lt;"  &amp; EOMONTH($A10,0)+1
)</f>
        <v>0</v>
      </c>
      <c r="F10" s="1">
        <f>COUNTIFS(
    'DATA (Israeli origin)'!$L$3:$L$145, "&gt;=" &amp; DATE(YEAR(A10), MONTH(A10), 1),
    'DATA (Israeli origin)'!$L$3:$L$145, "&lt;"  &amp; EOMONTH(A10,0)+1
)</f>
        <v>0</v>
      </c>
      <c r="G10" s="6">
        <f>SUMIFS(
    'DATA (Israeli origin)'!$K$3:$K$145,
    'DATA (Israeli origin)'!$L$3:$L$145, "&gt;=" &amp; DATE(YEAR($A10), MONTH($A10), 1),
    'DATA (Israeli origin)'!$L$3:$L$145, "&lt;"  &amp; EOMONTH($A10,0)+1
)</f>
        <v>0</v>
      </c>
      <c r="H10" s="1">
        <f t="shared" si="0"/>
        <v>0</v>
      </c>
      <c r="I10" s="6">
        <f t="shared" si="1"/>
        <v>0</v>
      </c>
    </row>
    <row r="11" spans="1:12" x14ac:dyDescent="0.2">
      <c r="A11" s="23">
        <v>43983</v>
      </c>
      <c r="B11" s="1">
        <f>COUNTIFS('DATA (Israeli contractor)'!$L$3:$L$147,"&gt;="&amp;DATE(YEAR(A11),MONTH(A11),1),'DATA (Israeli contractor)'!$L$3:$L$147,"&lt;"&amp;EOMONTH(A11,0)+1)</f>
        <v>0</v>
      </c>
      <c r="C11" s="6">
        <f>SUMIFS('DATA (Israeli contractor)'!$K$3:$K$147,'DATA (Israeli contractor)'!$L$3:$L$147,"&gt;="&amp;DATE(YEAR($A11),MONTH($A11),1),'DATA (Israeli contractor)'!$L$3:$L$147,"&lt;"&amp;EOMONTH($A11,0)+1)</f>
        <v>0</v>
      </c>
      <c r="D11" s="1">
        <f>COUNTIFS('DATA (Israeli beneficial owner)'!$L$3:$L$70,"&gt;="&amp;DATE(YEAR(A11),MONTH(A11),1),'DATA (Israeli beneficial owner)'!$L$3:$L$70,"&lt;"&amp;EOMONTH(A11,0)+1)</f>
        <v>0</v>
      </c>
      <c r="E11" s="6">
        <f>SUMIFS('DATA (Israeli beneficial owner)'!$K$3:$K$70,'DATA (Israeli beneficial owner)'!$L$3:$L$70,"&gt;="&amp;DATE(YEAR($A11),MONTH($A11),1),'DATA (Israeli beneficial owner)'!$L$3:$L$70,"&lt;"&amp;EOMONTH($A11,0)+1)</f>
        <v>0</v>
      </c>
      <c r="F11" s="1">
        <f>COUNTIFS('DATA (Israeli origin)'!$L$3:$L$145,"&gt;="&amp;DATE(YEAR(A11),MONTH(A11),1),'DATA (Israeli origin)'!$L$3:$L$145,"&lt;"&amp;EOMONTH(A11,0)+1)</f>
        <v>0</v>
      </c>
      <c r="G11" s="6">
        <f>SUMIFS('DATA (Israeli origin)'!$K$3:$K$145,'DATA (Israeli origin)'!$L$3:$L$145,"&gt;="&amp;DATE(YEAR($A11),MONTH($A11),1),'DATA (Israeli origin)'!$L$3:$L$145,"&lt;"&amp;EOMONTH($A11,0)+1)</f>
        <v>0</v>
      </c>
      <c r="H11" s="1">
        <f t="shared" si="0"/>
        <v>0</v>
      </c>
      <c r="I11" s="6">
        <f t="shared" si="1"/>
        <v>0</v>
      </c>
    </row>
    <row r="12" spans="1:12" x14ac:dyDescent="0.2">
      <c r="A12" s="23">
        <v>44013</v>
      </c>
      <c r="B12" s="1">
        <f>COUNTIFS('DATA (Israeli contractor)'!$L$3:$L$147,"&gt;="&amp;DATE(YEAR(A12),MONTH(A12),1),'DATA (Israeli contractor)'!$L$3:$L$147,"&lt;"&amp;EOMONTH(A12,0)+1)</f>
        <v>1</v>
      </c>
      <c r="C12" s="6">
        <f>SUMIFS('DATA (Israeli contractor)'!$K$3:$K$147,'DATA (Israeli contractor)'!$L$3:$L$147,"&gt;="&amp;DATE(YEAR($A12),MONTH($A12),1),'DATA (Israeli contractor)'!$L$3:$L$147,"&lt;"&amp;EOMONTH($A12,0)+1)</f>
        <v>0.01</v>
      </c>
      <c r="D12" s="1">
        <f>COUNTIFS('DATA (Israeli beneficial owner)'!$L$3:$L$70,"&gt;="&amp;DATE(YEAR(A12),MONTH(A12),1),'DATA (Israeli beneficial owner)'!$L$3:$L$70,"&lt;"&amp;EOMONTH(A12,0)+1)</f>
        <v>0</v>
      </c>
      <c r="E12" s="6">
        <f>SUMIFS('DATA (Israeli beneficial owner)'!$K$3:$K$70,'DATA (Israeli beneficial owner)'!$L$3:$L$70,"&gt;="&amp;DATE(YEAR($A12),MONTH($A12),1),'DATA (Israeli beneficial owner)'!$L$3:$L$70,"&lt;"&amp;EOMONTH($A12,0)+1)</f>
        <v>0</v>
      </c>
      <c r="F12" s="1">
        <f>COUNTIFS('DATA (Israeli origin)'!$L$3:$L$145,"&gt;="&amp;DATE(YEAR(A12),MONTH(A12),1),'DATA (Israeli origin)'!$L$3:$L$145,"&lt;"&amp;EOMONTH(A12,0)+1)</f>
        <v>0</v>
      </c>
      <c r="G12" s="6">
        <f>SUMIFS('DATA (Israeli origin)'!$K$3:$K$145,'DATA (Israeli origin)'!$L$3:$L$145,"&gt;="&amp;DATE(YEAR($A12),MONTH($A12),1),'DATA (Israeli origin)'!$L$3:$L$145,"&lt;"&amp;EOMONTH($A12,0)+1)</f>
        <v>0</v>
      </c>
      <c r="H12" s="1">
        <f t="shared" si="0"/>
        <v>1</v>
      </c>
      <c r="I12" s="6">
        <f t="shared" si="1"/>
        <v>0.01</v>
      </c>
    </row>
    <row r="13" spans="1:12" x14ac:dyDescent="0.2">
      <c r="A13" s="23">
        <v>44044</v>
      </c>
      <c r="B13" s="1">
        <f>COUNTIFS('DATA (Israeli contractor)'!$L$3:$L$147,"&gt;="&amp;DATE(YEAR(A13),MONTH(A13),1),'DATA (Israeli contractor)'!$L$3:$L$147,"&lt;"&amp;EOMONTH(A13,0)+1)</f>
        <v>0</v>
      </c>
      <c r="C13" s="6">
        <f>SUMIFS('DATA (Israeli contractor)'!$K$3:$K$147,'DATA (Israeli contractor)'!$L$3:$L$147,"&gt;="&amp;DATE(YEAR($A13),MONTH($A13),1),'DATA (Israeli contractor)'!$L$3:$L$147,"&lt;"&amp;EOMONTH($A13,0)+1)</f>
        <v>0</v>
      </c>
      <c r="D13" s="1">
        <f>COUNTIFS('DATA (Israeli beneficial owner)'!$L$3:$L$70,"&gt;="&amp;DATE(YEAR(A13),MONTH(A13),1),'DATA (Israeli beneficial owner)'!$L$3:$L$70,"&lt;"&amp;EOMONTH(A13,0)+1)</f>
        <v>0</v>
      </c>
      <c r="E13" s="6">
        <f>SUMIFS('DATA (Israeli beneficial owner)'!$K$3:$K$70,'DATA (Israeli beneficial owner)'!$L$3:$L$70,"&gt;="&amp;DATE(YEAR($A13),MONTH($A13),1),'DATA (Israeli beneficial owner)'!$L$3:$L$70,"&lt;"&amp;EOMONTH($A13,0)+1)</f>
        <v>0</v>
      </c>
      <c r="F13" s="1">
        <f>COUNTIFS('DATA (Israeli origin)'!$L$3:$L$145,"&gt;="&amp;DATE(YEAR(A13),MONTH(A13),1),'DATA (Israeli origin)'!$L$3:$L$145,"&lt;"&amp;EOMONTH(A13,0)+1)</f>
        <v>0</v>
      </c>
      <c r="G13" s="6">
        <f>SUMIFS('DATA (Israeli origin)'!$K$3:$K$145,'DATA (Israeli origin)'!$L$3:$L$145,"&gt;="&amp;DATE(YEAR($A13),MONTH($A13),1),'DATA (Israeli origin)'!$L$3:$L$145,"&lt;"&amp;EOMONTH($A13,0)+1)</f>
        <v>0</v>
      </c>
      <c r="H13" s="1">
        <f t="shared" si="0"/>
        <v>0</v>
      </c>
      <c r="I13" s="6">
        <f t="shared" si="1"/>
        <v>0</v>
      </c>
    </row>
    <row r="14" spans="1:12" x14ac:dyDescent="0.2">
      <c r="A14" s="23">
        <v>44075</v>
      </c>
      <c r="B14" s="1">
        <f>COUNTIFS('DATA (Israeli contractor)'!$L$3:$L$147,"&gt;="&amp;DATE(YEAR(A14),MONTH(A14),1),'DATA (Israeli contractor)'!$L$3:$L$147,"&lt;"&amp;EOMONTH(A14,0)+1)</f>
        <v>0</v>
      </c>
      <c r="C14" s="6">
        <f>SUMIFS('DATA (Israeli contractor)'!$K$3:$K$147,'DATA (Israeli contractor)'!$L$3:$L$147,"&gt;="&amp;DATE(YEAR($A14),MONTH($A14),1),'DATA (Israeli contractor)'!$L$3:$L$147,"&lt;"&amp;EOMONTH($A14,0)+1)</f>
        <v>0</v>
      </c>
      <c r="D14" s="1">
        <f>COUNTIFS('DATA (Israeli beneficial owner)'!$L$3:$L$70,"&gt;="&amp;DATE(YEAR(A14),MONTH(A14),1),'DATA (Israeli beneficial owner)'!$L$3:$L$70,"&lt;"&amp;EOMONTH(A14,0)+1)</f>
        <v>0</v>
      </c>
      <c r="E14" s="6">
        <f>SUMIFS('DATA (Israeli beneficial owner)'!$K$3:$K$70,'DATA (Israeli beneficial owner)'!$L$3:$L$70,"&gt;="&amp;DATE(YEAR($A14),MONTH($A14),1),'DATA (Israeli beneficial owner)'!$L$3:$L$70,"&lt;"&amp;EOMONTH($A14,0)+1)</f>
        <v>0</v>
      </c>
      <c r="F14" s="1">
        <f>COUNTIFS('DATA (Israeli origin)'!$L$3:$L$145,"&gt;="&amp;DATE(YEAR(A14),MONTH(A14),1),'DATA (Israeli origin)'!$L$3:$L$145,"&lt;"&amp;EOMONTH(A14,0)+1)</f>
        <v>0</v>
      </c>
      <c r="G14" s="6">
        <f>SUMIFS('DATA (Israeli origin)'!$K$3:$K$145,'DATA (Israeli origin)'!$L$3:$L$145,"&gt;="&amp;DATE(YEAR($A14),MONTH($A14),1),'DATA (Israeli origin)'!$L$3:$L$145,"&lt;"&amp;EOMONTH($A14,0)+1)</f>
        <v>0</v>
      </c>
      <c r="H14" s="1">
        <f t="shared" si="0"/>
        <v>0</v>
      </c>
      <c r="I14" s="6">
        <f t="shared" si="1"/>
        <v>0</v>
      </c>
    </row>
    <row r="15" spans="1:12" x14ac:dyDescent="0.2">
      <c r="A15" s="23">
        <v>44105</v>
      </c>
      <c r="B15" s="1">
        <f>COUNTIFS('DATA (Israeli contractor)'!$L$3:$L$147,"&gt;="&amp;DATE(YEAR(A15),MONTH(A15),1),'DATA (Israeli contractor)'!$L$3:$L$147,"&lt;"&amp;EOMONTH(A15,0)+1)</f>
        <v>1</v>
      </c>
      <c r="C15" s="6">
        <f>SUMIFS('DATA (Israeli contractor)'!$K$3:$K$147,'DATA (Israeli contractor)'!$L$3:$L$147,"&gt;="&amp;DATE(YEAR($A15),MONTH($A15),1),'DATA (Israeli contractor)'!$L$3:$L$147,"&lt;"&amp;EOMONTH($A15,0)+1)</f>
        <v>24353765.6457582</v>
      </c>
      <c r="D15" s="1">
        <f>COUNTIFS('DATA (Israeli beneficial owner)'!$L$3:$L$70,"&gt;="&amp;DATE(YEAR(A15),MONTH(A15),1),'DATA (Israeli beneficial owner)'!$L$3:$L$70,"&lt;"&amp;EOMONTH(A15,0)+1)</f>
        <v>0</v>
      </c>
      <c r="E15" s="6">
        <f>SUMIFS('DATA (Israeli beneficial owner)'!$K$3:$K$70,'DATA (Israeli beneficial owner)'!$L$3:$L$70,"&gt;="&amp;DATE(YEAR($A15),MONTH($A15),1),'DATA (Israeli beneficial owner)'!$L$3:$L$70,"&lt;"&amp;EOMONTH($A15,0)+1)</f>
        <v>0</v>
      </c>
      <c r="F15" s="1">
        <f>COUNTIFS('DATA (Israeli origin)'!$L$3:$L$145,"&gt;="&amp;DATE(YEAR(A15),MONTH(A15),1),'DATA (Israeli origin)'!$L$3:$L$145,"&lt;"&amp;EOMONTH(A15,0)+1)</f>
        <v>0</v>
      </c>
      <c r="G15" s="6">
        <f>SUMIFS('DATA (Israeli origin)'!$K$3:$K$145,'DATA (Israeli origin)'!$L$3:$L$145,"&gt;="&amp;DATE(YEAR($A15),MONTH($A15),1),'DATA (Israeli origin)'!$L$3:$L$145,"&lt;"&amp;EOMONTH($A15,0)+1)</f>
        <v>0</v>
      </c>
      <c r="H15" s="1">
        <f t="shared" si="0"/>
        <v>1</v>
      </c>
      <c r="I15" s="6">
        <f t="shared" si="1"/>
        <v>24353765.6457582</v>
      </c>
    </row>
    <row r="16" spans="1:12" x14ac:dyDescent="0.2">
      <c r="A16" s="23">
        <v>44136</v>
      </c>
      <c r="B16" s="1">
        <f>COUNTIFS('DATA (Israeli contractor)'!$L$3:$L$147,"&gt;="&amp;DATE(YEAR(A16),MONTH(A16),1),'DATA (Israeli contractor)'!$L$3:$L$147,"&lt;"&amp;EOMONTH(A16,0)+1)</f>
        <v>0</v>
      </c>
      <c r="C16" s="6">
        <f>SUMIFS('DATA (Israeli contractor)'!$K$3:$K$147,'DATA (Israeli contractor)'!$L$3:$L$147,"&gt;="&amp;DATE(YEAR($A16),MONTH($A16),1),'DATA (Israeli contractor)'!$L$3:$L$147,"&lt;"&amp;EOMONTH($A16,0)+1)</f>
        <v>0</v>
      </c>
      <c r="D16" s="1">
        <f>COUNTIFS('DATA (Israeli beneficial owner)'!$L$3:$L$70,"&gt;="&amp;DATE(YEAR(A16),MONTH(A16),1),'DATA (Israeli beneficial owner)'!$L$3:$L$70,"&lt;"&amp;EOMONTH(A16,0)+1)</f>
        <v>0</v>
      </c>
      <c r="E16" s="6">
        <f>SUMIFS('DATA (Israeli beneficial owner)'!$K$3:$K$70,'DATA (Israeli beneficial owner)'!$L$3:$L$70,"&gt;="&amp;DATE(YEAR($A16),MONTH($A16),1),'DATA (Israeli beneficial owner)'!$L$3:$L$70,"&lt;"&amp;EOMONTH($A16,0)+1)</f>
        <v>0</v>
      </c>
      <c r="F16" s="1">
        <f>COUNTIFS('DATA (Israeli origin)'!$L$3:$L$145,"&gt;="&amp;DATE(YEAR(A16),MONTH(A16),1),'DATA (Israeli origin)'!$L$3:$L$145,"&lt;"&amp;EOMONTH(A16,0)+1)</f>
        <v>0</v>
      </c>
      <c r="G16" s="6">
        <f>SUMIFS('DATA (Israeli origin)'!$K$3:$K$145,'DATA (Israeli origin)'!$L$3:$L$145,"&gt;="&amp;DATE(YEAR($A16),MONTH($A16),1),'DATA (Israeli origin)'!$L$3:$L$145,"&lt;"&amp;EOMONTH($A16,0)+1)</f>
        <v>0</v>
      </c>
      <c r="H16" s="1">
        <f t="shared" si="0"/>
        <v>0</v>
      </c>
      <c r="I16" s="6">
        <f t="shared" si="1"/>
        <v>0</v>
      </c>
    </row>
    <row r="17" spans="1:9" x14ac:dyDescent="0.2">
      <c r="A17" s="23">
        <v>44166</v>
      </c>
      <c r="B17" s="1">
        <f>COUNTIFS('DATA (Israeli contractor)'!$L$3:$L$147,"&gt;="&amp;DATE(YEAR(A17),MONTH(A17),1),'DATA (Israeli contractor)'!$L$3:$L$147,"&lt;"&amp;EOMONTH(A17,0)+1)</f>
        <v>0</v>
      </c>
      <c r="C17" s="6">
        <f>SUMIFS('DATA (Israeli contractor)'!$K$3:$K$147,'DATA (Israeli contractor)'!$L$3:$L$147,"&gt;="&amp;DATE(YEAR($A17),MONTH($A17),1),'DATA (Israeli contractor)'!$L$3:$L$147,"&lt;"&amp;EOMONTH($A17,0)+1)</f>
        <v>0</v>
      </c>
      <c r="D17" s="1">
        <f>COUNTIFS('DATA (Israeli beneficial owner)'!$L$3:$L$70,"&gt;="&amp;DATE(YEAR(A17),MONTH(A17),1),'DATA (Israeli beneficial owner)'!$L$3:$L$70,"&lt;"&amp;EOMONTH(A17,0)+1)</f>
        <v>0</v>
      </c>
      <c r="E17" s="6">
        <f>SUMIFS('DATA (Israeli beneficial owner)'!$K$3:$K$70,'DATA (Israeli beneficial owner)'!$L$3:$L$70,"&gt;="&amp;DATE(YEAR($A17),MONTH($A17),1),'DATA (Israeli beneficial owner)'!$L$3:$L$70,"&lt;"&amp;EOMONTH($A17,0)+1)</f>
        <v>0</v>
      </c>
      <c r="F17" s="1">
        <f>COUNTIFS('DATA (Israeli origin)'!$L$3:$L$145,"&gt;="&amp;DATE(YEAR(A17),MONTH(A17),1),'DATA (Israeli origin)'!$L$3:$L$145,"&lt;"&amp;EOMONTH(A17,0)+1)</f>
        <v>0</v>
      </c>
      <c r="G17" s="6">
        <f>SUMIFS('DATA (Israeli origin)'!$K$3:$K$145,'DATA (Israeli origin)'!$L$3:$L$145,"&gt;="&amp;DATE(YEAR($A17),MONTH($A17),1),'DATA (Israeli origin)'!$L$3:$L$145,"&lt;"&amp;EOMONTH($A17,0)+1)</f>
        <v>0</v>
      </c>
      <c r="H17" s="1">
        <f t="shared" si="0"/>
        <v>0</v>
      </c>
      <c r="I17" s="6">
        <f t="shared" si="1"/>
        <v>0</v>
      </c>
    </row>
    <row r="18" spans="1:9" x14ac:dyDescent="0.2">
      <c r="A18" s="23">
        <v>44197</v>
      </c>
      <c r="B18" s="1">
        <f>COUNTIFS('DATA (Israeli contractor)'!$L$3:$L$147,"&gt;="&amp;DATE(YEAR(A18),MONTH(A18),1),'DATA (Israeli contractor)'!$L$3:$L$147,"&lt;"&amp;EOMONTH(A18,0)+1)</f>
        <v>0</v>
      </c>
      <c r="C18" s="6">
        <f>SUMIFS('DATA (Israeli contractor)'!$K$3:$K$147,'DATA (Israeli contractor)'!$L$3:$L$147,"&gt;="&amp;DATE(YEAR($A18),MONTH($A18),1),'DATA (Israeli contractor)'!$L$3:$L$147,"&lt;"&amp;EOMONTH($A18,0)+1)</f>
        <v>0</v>
      </c>
      <c r="D18" s="1">
        <f>COUNTIFS('DATA (Israeli beneficial owner)'!$L$3:$L$70,"&gt;="&amp;DATE(YEAR(A18),MONTH(A18),1),'DATA (Israeli beneficial owner)'!$L$3:$L$70,"&lt;"&amp;EOMONTH(A18,0)+1)</f>
        <v>0</v>
      </c>
      <c r="E18" s="6">
        <f>SUMIFS('DATA (Israeli beneficial owner)'!$K$3:$K$70,'DATA (Israeli beneficial owner)'!$L$3:$L$70,"&gt;="&amp;DATE(YEAR($A18),MONTH($A18),1),'DATA (Israeli beneficial owner)'!$L$3:$L$70,"&lt;"&amp;EOMONTH($A18,0)+1)</f>
        <v>0</v>
      </c>
      <c r="F18" s="1">
        <f>COUNTIFS('DATA (Israeli origin)'!$L$3:$L$145,"&gt;="&amp;DATE(YEAR(A18),MONTH(A18),1),'DATA (Israeli origin)'!$L$3:$L$145,"&lt;"&amp;EOMONTH(A18,0)+1)</f>
        <v>0</v>
      </c>
      <c r="G18" s="6">
        <f>SUMIFS('DATA (Israeli origin)'!$K$3:$K$145,'DATA (Israeli origin)'!$L$3:$L$145,"&gt;="&amp;DATE(YEAR($A18),MONTH($A18),1),'DATA (Israeli origin)'!$L$3:$L$145,"&lt;"&amp;EOMONTH($A18,0)+1)</f>
        <v>0</v>
      </c>
      <c r="H18" s="1">
        <f t="shared" si="0"/>
        <v>0</v>
      </c>
      <c r="I18" s="6">
        <f t="shared" si="1"/>
        <v>0</v>
      </c>
    </row>
    <row r="19" spans="1:9" x14ac:dyDescent="0.2">
      <c r="A19" s="23">
        <v>44228</v>
      </c>
      <c r="B19" s="1">
        <f>COUNTIFS('DATA (Israeli contractor)'!$L$3:$L$147,"&gt;="&amp;DATE(YEAR(A19),MONTH(A19),1),'DATA (Israeli contractor)'!$L$3:$L$147,"&lt;"&amp;EOMONTH(A19,0)+1)</f>
        <v>0</v>
      </c>
      <c r="C19" s="6">
        <f>SUMIFS('DATA (Israeli contractor)'!$K$3:$K$147,'DATA (Israeli contractor)'!$L$3:$L$147,"&gt;="&amp;DATE(YEAR($A19),MONTH($A19),1),'DATA (Israeli contractor)'!$L$3:$L$147,"&lt;"&amp;EOMONTH($A19,0)+1)</f>
        <v>0</v>
      </c>
      <c r="D19" s="1">
        <f>COUNTIFS('DATA (Israeli beneficial owner)'!$L$3:$L$70,"&gt;="&amp;DATE(YEAR(A19),MONTH(A19),1),'DATA (Israeli beneficial owner)'!$L$3:$L$70,"&lt;"&amp;EOMONTH(A19,0)+1)</f>
        <v>0</v>
      </c>
      <c r="E19" s="6">
        <f>SUMIFS('DATA (Israeli beneficial owner)'!$K$3:$K$70,'DATA (Israeli beneficial owner)'!$L$3:$L$70,"&gt;="&amp;DATE(YEAR($A19),MONTH($A19),1),'DATA (Israeli beneficial owner)'!$L$3:$L$70,"&lt;"&amp;EOMONTH($A19,0)+1)</f>
        <v>0</v>
      </c>
      <c r="F19" s="1">
        <f>COUNTIFS('DATA (Israeli origin)'!$L$3:$L$145,"&gt;="&amp;DATE(YEAR(A19),MONTH(A19),1),'DATA (Israeli origin)'!$L$3:$L$145,"&lt;"&amp;EOMONTH(A19,0)+1)</f>
        <v>0</v>
      </c>
      <c r="G19" s="6">
        <f>SUMIFS('DATA (Israeli origin)'!$K$3:$K$145,'DATA (Israeli origin)'!$L$3:$L$145,"&gt;="&amp;DATE(YEAR($A19),MONTH($A19),1),'DATA (Israeli origin)'!$L$3:$L$145,"&lt;"&amp;EOMONTH($A19,0)+1)</f>
        <v>0</v>
      </c>
      <c r="H19" s="1">
        <f t="shared" si="0"/>
        <v>0</v>
      </c>
      <c r="I19" s="6">
        <f t="shared" si="1"/>
        <v>0</v>
      </c>
    </row>
    <row r="20" spans="1:9" x14ac:dyDescent="0.2">
      <c r="A20" s="23">
        <v>44256</v>
      </c>
      <c r="B20" s="1">
        <f>COUNTIFS('DATA (Israeli contractor)'!$L$3:$L$147,"&gt;="&amp;DATE(YEAR(A20),MONTH(A20),1),'DATA (Israeli contractor)'!$L$3:$L$147,"&lt;"&amp;EOMONTH(A20,0)+1)</f>
        <v>0</v>
      </c>
      <c r="C20" s="6">
        <f>SUMIFS('DATA (Israeli contractor)'!$K$3:$K$147,'DATA (Israeli contractor)'!$L$3:$L$147,"&gt;="&amp;DATE(YEAR($A20),MONTH($A20),1),'DATA (Israeli contractor)'!$L$3:$L$147,"&lt;"&amp;EOMONTH($A20,0)+1)</f>
        <v>0</v>
      </c>
      <c r="D20" s="1">
        <f>COUNTIFS('DATA (Israeli beneficial owner)'!$L$3:$L$70,"&gt;="&amp;DATE(YEAR(A20),MONTH(A20),1),'DATA (Israeli beneficial owner)'!$L$3:$L$70,"&lt;"&amp;EOMONTH(A20,0)+1)</f>
        <v>0</v>
      </c>
      <c r="E20" s="6">
        <f>SUMIFS('DATA (Israeli beneficial owner)'!$K$3:$K$70,'DATA (Israeli beneficial owner)'!$L$3:$L$70,"&gt;="&amp;DATE(YEAR($A20),MONTH($A20),1),'DATA (Israeli beneficial owner)'!$L$3:$L$70,"&lt;"&amp;EOMONTH($A20,0)+1)</f>
        <v>0</v>
      </c>
      <c r="F20" s="1">
        <f>COUNTIFS('DATA (Israeli origin)'!$L$3:$L$145,"&gt;="&amp;DATE(YEAR(A20),MONTH(A20),1),'DATA (Israeli origin)'!$L$3:$L$145,"&lt;"&amp;EOMONTH(A20,0)+1)</f>
        <v>0</v>
      </c>
      <c r="G20" s="6">
        <f>SUMIFS('DATA (Israeli origin)'!$K$3:$K$145,'DATA (Israeli origin)'!$L$3:$L$145,"&gt;="&amp;DATE(YEAR($A20),MONTH($A20),1),'DATA (Israeli origin)'!$L$3:$L$145,"&lt;"&amp;EOMONTH($A20,0)+1)</f>
        <v>0</v>
      </c>
      <c r="H20" s="1">
        <f t="shared" si="0"/>
        <v>0</v>
      </c>
      <c r="I20" s="6">
        <f t="shared" si="1"/>
        <v>0</v>
      </c>
    </row>
    <row r="21" spans="1:9" x14ac:dyDescent="0.2">
      <c r="A21" s="23">
        <v>44287</v>
      </c>
      <c r="B21" s="1">
        <f>COUNTIFS('DATA (Israeli contractor)'!$L$3:$L$147,"&gt;="&amp;DATE(YEAR(A21),MONTH(A21),1),'DATA (Israeli contractor)'!$L$3:$L$147,"&lt;"&amp;EOMONTH(A21,0)+1)</f>
        <v>0</v>
      </c>
      <c r="C21" s="6">
        <f>SUMIFS('DATA (Israeli contractor)'!$K$3:$K$147,'DATA (Israeli contractor)'!$L$3:$L$147,"&gt;="&amp;DATE(YEAR($A21),MONTH($A21),1),'DATA (Israeli contractor)'!$L$3:$L$147,"&lt;"&amp;EOMONTH($A21,0)+1)</f>
        <v>0</v>
      </c>
      <c r="D21" s="1">
        <f>COUNTIFS('DATA (Israeli beneficial owner)'!$L$3:$L$70,"&gt;="&amp;DATE(YEAR(A21),MONTH(A21),1),'DATA (Israeli beneficial owner)'!$L$3:$L$70,"&lt;"&amp;EOMONTH(A21,0)+1)</f>
        <v>0</v>
      </c>
      <c r="E21" s="6">
        <f>SUMIFS('DATA (Israeli beneficial owner)'!$K$3:$K$70,'DATA (Israeli beneficial owner)'!$L$3:$L$70,"&gt;="&amp;DATE(YEAR($A21),MONTH($A21),1),'DATA (Israeli beneficial owner)'!$L$3:$L$70,"&lt;"&amp;EOMONTH($A21,0)+1)</f>
        <v>0</v>
      </c>
      <c r="F21" s="1">
        <f>COUNTIFS('DATA (Israeli origin)'!$L$3:$L$145,"&gt;="&amp;DATE(YEAR(A21),MONTH(A21),1),'DATA (Israeli origin)'!$L$3:$L$145,"&lt;"&amp;EOMONTH(A21,0)+1)</f>
        <v>0</v>
      </c>
      <c r="G21" s="6">
        <f>SUMIFS('DATA (Israeli origin)'!$K$3:$K$145,'DATA (Israeli origin)'!$L$3:$L$145,"&gt;="&amp;DATE(YEAR($A21),MONTH($A21),1),'DATA (Israeli origin)'!$L$3:$L$145,"&lt;"&amp;EOMONTH($A21,0)+1)</f>
        <v>0</v>
      </c>
      <c r="H21" s="1">
        <f t="shared" si="0"/>
        <v>0</v>
      </c>
      <c r="I21" s="6">
        <f t="shared" si="1"/>
        <v>0</v>
      </c>
    </row>
    <row r="22" spans="1:9" x14ac:dyDescent="0.2">
      <c r="A22" s="23">
        <v>44317</v>
      </c>
      <c r="B22" s="1">
        <f>COUNTIFS('DATA (Israeli contractor)'!$L$3:$L$147,"&gt;="&amp;DATE(YEAR(A22),MONTH(A22),1),'DATA (Israeli contractor)'!$L$3:$L$147,"&lt;"&amp;EOMONTH(A22,0)+1)</f>
        <v>0</v>
      </c>
      <c r="C22" s="6">
        <f>SUMIFS(
    'DATA (Israeli contractor)'!$K$3:$K$147,
    'DATA (Israeli contractor)'!$L$3:$L$147, "&gt;=" &amp; DATE(YEAR(A22), MONTH(A22), 1),
    'DATA (Israeli contractor)'!$L$3:$L$147, "&lt;"  &amp; EOMONTH(A22,0)+1
)</f>
        <v>0</v>
      </c>
      <c r="D22" s="1">
        <f>COUNTIFS('DATA (Israeli beneficial owner)'!$L$3:$L$70,"&gt;="&amp;DATE(YEAR(A22),MONTH(A22),1),'DATA (Israeli beneficial owner)'!$L$3:$L$70,"&lt;"&amp;EOMONTH(A22,0)+1)</f>
        <v>0</v>
      </c>
      <c r="E22" s="6">
        <f>SUMIFS('DATA (Israeli beneficial owner)'!$K$3:$K$70,'DATA (Israeli beneficial owner)'!$L$3:$L$70,"&gt;="&amp;DATE(YEAR($A22),MONTH($A22),1),'DATA (Israeli beneficial owner)'!$L$3:$L$70,"&lt;"&amp;EOMONTH($A22,0)+1)</f>
        <v>0</v>
      </c>
      <c r="F22" s="1">
        <f>COUNTIFS('DATA (Israeli origin)'!$L$3:$L$145,"&gt;="&amp;DATE(YEAR(A22),MONTH(A22),1),'DATA (Israeli origin)'!$L$3:$L$145,"&lt;"&amp;EOMONTH(A22,0)+1)</f>
        <v>0</v>
      </c>
      <c r="G22" s="6">
        <f>SUMIFS('DATA (Israeli origin)'!$K$3:$K$145,'DATA (Israeli origin)'!$L$3:$L$145,"&gt;="&amp;DATE(YEAR($A22),MONTH($A22),1),'DATA (Israeli origin)'!$L$3:$L$145,"&lt;"&amp;EOMONTH($A22,0)+1)</f>
        <v>0</v>
      </c>
      <c r="H22" s="1">
        <f t="shared" si="0"/>
        <v>0</v>
      </c>
      <c r="I22" s="6">
        <f t="shared" si="1"/>
        <v>0</v>
      </c>
    </row>
    <row r="23" spans="1:9" x14ac:dyDescent="0.2">
      <c r="A23" s="23">
        <v>44348</v>
      </c>
      <c r="B23" s="1">
        <f>COUNTIFS('DATA (Israeli contractor)'!$L$3:$L$147,"&gt;="&amp;DATE(YEAR(A23),MONTH(A23),1),'DATA (Israeli contractor)'!$L$3:$L$147,"&lt;"&amp;EOMONTH(A23,0)+1)</f>
        <v>0</v>
      </c>
      <c r="C23" s="6">
        <f>SUMIFS('DATA (Israeli contractor)'!$K$3:$K$147,'DATA (Israeli contractor)'!$L$3:$L$147,"&gt;="&amp;DATE(YEAR(A23),MONTH(A23),1),'DATA (Israeli contractor)'!$L$3:$L$147,"&lt;"&amp;EOMONTH(A23,0)+1)</f>
        <v>0</v>
      </c>
      <c r="D23" s="1">
        <f>COUNTIFS('DATA (Israeli beneficial owner)'!$L$3:$L$70,"&gt;="&amp;DATE(YEAR(A23),MONTH(A23),1),'DATA (Israeli beneficial owner)'!$L$3:$L$70,"&lt;"&amp;EOMONTH(A23,0)+1)</f>
        <v>0</v>
      </c>
      <c r="E23" s="6">
        <f>SUMIFS('DATA (Israeli beneficial owner)'!$K$3:$K$70,'DATA (Israeli beneficial owner)'!$L$3:$L$70,"&gt;="&amp;DATE(YEAR($A23),MONTH($A23),1),'DATA (Israeli beneficial owner)'!$L$3:$L$70,"&lt;"&amp;EOMONTH($A23,0)+1)</f>
        <v>0</v>
      </c>
      <c r="F23" s="1">
        <f>COUNTIFS('DATA (Israeli origin)'!$L$3:$L$145,"&gt;="&amp;DATE(YEAR(A23),MONTH(A23),1),'DATA (Israeli origin)'!$L$3:$L$145,"&lt;"&amp;EOMONTH(A23,0)+1)</f>
        <v>0</v>
      </c>
      <c r="G23" s="6">
        <f>SUMIFS('DATA (Israeli origin)'!$K$3:$K$145,'DATA (Israeli origin)'!$L$3:$L$145,"&gt;="&amp;DATE(YEAR($A23),MONTH($A23),1),'DATA (Israeli origin)'!$L$3:$L$145,"&lt;"&amp;EOMONTH($A23,0)+1)</f>
        <v>0</v>
      </c>
      <c r="H23" s="1">
        <f t="shared" si="0"/>
        <v>0</v>
      </c>
      <c r="I23" s="6">
        <f t="shared" si="1"/>
        <v>0</v>
      </c>
    </row>
    <row r="24" spans="1:9" x14ac:dyDescent="0.2">
      <c r="A24" s="23">
        <v>44378</v>
      </c>
      <c r="B24" s="1">
        <f>COUNTIFS('DATA (Israeli contractor)'!$L$3:$L$147,"&gt;="&amp;DATE(YEAR(A24),MONTH(A24),1),'DATA (Israeli contractor)'!$L$3:$L$147,"&lt;"&amp;EOMONTH(A24,0)+1)</f>
        <v>1</v>
      </c>
      <c r="C24" s="6">
        <f>SUMIFS('DATA (Israeli contractor)'!$K$3:$K$147,'DATA (Israeli contractor)'!$L$3:$L$147,"&gt;="&amp;DATE(YEAR(A24),MONTH(A24),1),'DATA (Israeli contractor)'!$L$3:$L$147,"&lt;"&amp;EOMONTH(A24,0)+1)</f>
        <v>17137200</v>
      </c>
      <c r="D24" s="1">
        <f>COUNTIFS('DATA (Israeli beneficial owner)'!$L$3:$L$70,"&gt;="&amp;DATE(YEAR(A24),MONTH(A24),1),'DATA (Israeli beneficial owner)'!$L$3:$L$70,"&lt;"&amp;EOMONTH(A24,0)+1)</f>
        <v>0</v>
      </c>
      <c r="E24" s="6">
        <f>SUMIFS('DATA (Israeli beneficial owner)'!$K$3:$K$70,'DATA (Israeli beneficial owner)'!$L$3:$L$70,"&gt;="&amp;DATE(YEAR($A24),MONTH($A24),1),'DATA (Israeli beneficial owner)'!$L$3:$L$70,"&lt;"&amp;EOMONTH($A24,0)+1)</f>
        <v>0</v>
      </c>
      <c r="F24" s="1">
        <f>COUNTIFS('DATA (Israeli origin)'!$L$3:$L$145,"&gt;="&amp;DATE(YEAR(A24),MONTH(A24),1),'DATA (Israeli origin)'!$L$3:$L$145,"&lt;"&amp;EOMONTH(A24,0)+1)</f>
        <v>0</v>
      </c>
      <c r="G24" s="6">
        <f>SUMIFS('DATA (Israeli origin)'!$K$3:$K$145,'DATA (Israeli origin)'!$L$3:$L$145,"&gt;="&amp;DATE(YEAR($A24),MONTH($A24),1),'DATA (Israeli origin)'!$L$3:$L$145,"&lt;"&amp;EOMONTH($A24,0)+1)</f>
        <v>0</v>
      </c>
      <c r="H24" s="1">
        <f t="shared" si="0"/>
        <v>1</v>
      </c>
      <c r="I24" s="6">
        <f t="shared" si="1"/>
        <v>17137200</v>
      </c>
    </row>
    <row r="25" spans="1:9" x14ac:dyDescent="0.2">
      <c r="A25" s="23">
        <v>44409</v>
      </c>
      <c r="B25" s="1">
        <f>COUNTIFS('DATA (Israeli contractor)'!$L$3:$L$147,"&gt;="&amp;DATE(YEAR(A25),MONTH(A25),1),'DATA (Israeli contractor)'!$L$3:$L$147,"&lt;"&amp;EOMONTH(A25,0)+1)</f>
        <v>0</v>
      </c>
      <c r="C25" s="6">
        <f>SUMIFS('DATA (Israeli contractor)'!$K$3:$K$147,'DATA (Israeli contractor)'!$L$3:$L$147,"&gt;="&amp;DATE(YEAR(A25),MONTH(A25),1),'DATA (Israeli contractor)'!$L$3:$L$147,"&lt;"&amp;EOMONTH(A25,0)+1)</f>
        <v>0</v>
      </c>
      <c r="D25" s="1">
        <f>COUNTIFS('DATA (Israeli beneficial owner)'!$L$3:$L$70,"&gt;="&amp;DATE(YEAR(A25),MONTH(A25),1),'DATA (Israeli beneficial owner)'!$L$3:$L$70,"&lt;"&amp;EOMONTH(A25,0)+1)</f>
        <v>0</v>
      </c>
      <c r="E25" s="6">
        <f>SUMIFS('DATA (Israeli beneficial owner)'!$K$3:$K$70,'DATA (Israeli beneficial owner)'!$L$3:$L$70,"&gt;="&amp;DATE(YEAR($A25),MONTH($A25),1),'DATA (Israeli beneficial owner)'!$L$3:$L$70,"&lt;"&amp;EOMONTH($A25,0)+1)</f>
        <v>0</v>
      </c>
      <c r="F25" s="1">
        <f>COUNTIFS('DATA (Israeli origin)'!$L$3:$L$145,"&gt;="&amp;DATE(YEAR(A25),MONTH(A25),1),'DATA (Israeli origin)'!$L$3:$L$145,"&lt;"&amp;EOMONTH(A25,0)+1)</f>
        <v>0</v>
      </c>
      <c r="G25" s="6">
        <f>SUMIFS('DATA (Israeli origin)'!$K$3:$K$145,'DATA (Israeli origin)'!$L$3:$L$145,"&gt;="&amp;DATE(YEAR($A25),MONTH($A25),1),'DATA (Israeli origin)'!$L$3:$L$145,"&lt;"&amp;EOMONTH($A25,0)+1)</f>
        <v>0</v>
      </c>
      <c r="H25" s="1">
        <f t="shared" si="0"/>
        <v>0</v>
      </c>
      <c r="I25" s="6">
        <f t="shared" si="1"/>
        <v>0</v>
      </c>
    </row>
    <row r="26" spans="1:9" x14ac:dyDescent="0.2">
      <c r="A26" s="23">
        <v>44440</v>
      </c>
      <c r="B26" s="1">
        <f>COUNTIFS('DATA (Israeli contractor)'!$L$3:$L$147,"&gt;="&amp;DATE(YEAR(A26),MONTH(A26),1),'DATA (Israeli contractor)'!$L$3:$L$147,"&lt;"&amp;EOMONTH(A26,0)+1)</f>
        <v>1</v>
      </c>
      <c r="C26" s="6">
        <f>SUMIFS('DATA (Israeli contractor)'!$K$3:$K$147,'DATA (Israeli contractor)'!$L$3:$L$147,"&gt;="&amp;DATE(YEAR(A26),MONTH(A26),1),'DATA (Israeli contractor)'!$L$3:$L$147,"&lt;"&amp;EOMONTH(A26,0)+1)</f>
        <v>8198500</v>
      </c>
      <c r="D26" s="1">
        <f>COUNTIFS('DATA (Israeli beneficial owner)'!$L$3:$L$70,"&gt;="&amp;DATE(YEAR(A26),MONTH(A26),1),'DATA (Israeli beneficial owner)'!$L$3:$L$70,"&lt;"&amp;EOMONTH(A26,0)+1)</f>
        <v>0</v>
      </c>
      <c r="E26" s="6">
        <f>SUMIFS('DATA (Israeli beneficial owner)'!$K$3:$K$70,'DATA (Israeli beneficial owner)'!$L$3:$L$70,"&gt;="&amp;DATE(YEAR($A26),MONTH($A26),1),'DATA (Israeli beneficial owner)'!$L$3:$L$70,"&lt;"&amp;EOMONTH($A26,0)+1)</f>
        <v>0</v>
      </c>
      <c r="F26" s="1">
        <f>COUNTIFS('DATA (Israeli origin)'!$L$3:$L$145,"&gt;="&amp;DATE(YEAR(A26),MONTH(A26),1),'DATA (Israeli origin)'!$L$3:$L$145,"&lt;"&amp;EOMONTH(A26,0)+1)</f>
        <v>0</v>
      </c>
      <c r="G26" s="6">
        <f>SUMIFS('DATA (Israeli origin)'!$K$3:$K$145,'DATA (Israeli origin)'!$L$3:$L$145,"&gt;="&amp;DATE(YEAR($A26),MONTH($A26),1),'DATA (Israeli origin)'!$L$3:$L$145,"&lt;"&amp;EOMONTH($A26,0)+1)</f>
        <v>0</v>
      </c>
      <c r="H26" s="1">
        <f t="shared" si="0"/>
        <v>1</v>
      </c>
      <c r="I26" s="6">
        <f t="shared" si="1"/>
        <v>8198500</v>
      </c>
    </row>
    <row r="27" spans="1:9" x14ac:dyDescent="0.2">
      <c r="A27" s="23">
        <v>44470</v>
      </c>
      <c r="B27" s="1">
        <f>COUNTIFS('DATA (Israeli contractor)'!$L$3:$L$147,"&gt;="&amp;DATE(YEAR(A27),MONTH(A27),1),'DATA (Israeli contractor)'!$L$3:$L$147,"&lt;"&amp;EOMONTH(A27,0)+1)</f>
        <v>0</v>
      </c>
      <c r="C27" s="6">
        <f>SUMIFS('DATA (Israeli contractor)'!$K$3:$K$147,'DATA (Israeli contractor)'!$L$3:$L$147,"&gt;="&amp;DATE(YEAR(A27),MONTH(A27),1),'DATA (Israeli contractor)'!$L$3:$L$147,"&lt;"&amp;EOMONTH(A27,0)+1)</f>
        <v>0</v>
      </c>
      <c r="D27" s="1">
        <f>COUNTIFS('DATA (Israeli beneficial owner)'!$L$3:$L$70,"&gt;="&amp;DATE(YEAR(A27),MONTH(A27),1),'DATA (Israeli beneficial owner)'!$L$3:$L$70,"&lt;"&amp;EOMONTH(A27,0)+1)</f>
        <v>0</v>
      </c>
      <c r="E27" s="6">
        <f>SUMIFS('DATA (Israeli beneficial owner)'!$K$3:$K$70,'DATA (Israeli beneficial owner)'!$L$3:$L$70,"&gt;="&amp;DATE(YEAR($A27),MONTH($A27),1),'DATA (Israeli beneficial owner)'!$L$3:$L$70,"&lt;"&amp;EOMONTH($A27,0)+1)</f>
        <v>0</v>
      </c>
      <c r="F27" s="1">
        <f>COUNTIFS('DATA (Israeli origin)'!$L$3:$L$145,"&gt;="&amp;DATE(YEAR(A27),MONTH(A27),1),'DATA (Israeli origin)'!$L$3:$L$145,"&lt;"&amp;EOMONTH(A27,0)+1)</f>
        <v>0</v>
      </c>
      <c r="G27" s="6">
        <f>SUMIFS('DATA (Israeli origin)'!$K$3:$K$145,'DATA (Israeli origin)'!$L$3:$L$145,"&gt;="&amp;DATE(YEAR($A27),MONTH($A27),1),'DATA (Israeli origin)'!$L$3:$L$145,"&lt;"&amp;EOMONTH($A27,0)+1)</f>
        <v>0</v>
      </c>
      <c r="H27" s="1">
        <f t="shared" si="0"/>
        <v>0</v>
      </c>
      <c r="I27" s="6">
        <f t="shared" si="1"/>
        <v>0</v>
      </c>
    </row>
    <row r="28" spans="1:9" x14ac:dyDescent="0.2">
      <c r="A28" s="23">
        <v>44501</v>
      </c>
      <c r="B28" s="1">
        <f>COUNTIFS('DATA (Israeli contractor)'!$L$3:$L$147,"&gt;="&amp;DATE(YEAR(A28),MONTH(A28),1),'DATA (Israeli contractor)'!$L$3:$L$147,"&lt;"&amp;EOMONTH(A28,0)+1)</f>
        <v>1</v>
      </c>
      <c r="C28" s="6">
        <f>SUMIFS('DATA (Israeli contractor)'!$K$3:$K$147,'DATA (Israeli contractor)'!$L$3:$L$147,"&gt;="&amp;DATE(YEAR(A28),MONTH(A28),1),'DATA (Israeli contractor)'!$L$3:$L$147,"&lt;"&amp;EOMONTH(A28,0)+1)</f>
        <v>404449.37</v>
      </c>
      <c r="D28" s="1">
        <f>COUNTIFS('DATA (Israeli beneficial owner)'!$L$3:$L$70,"&gt;="&amp;DATE(YEAR(A28),MONTH(A28),1),'DATA (Israeli beneficial owner)'!$L$3:$L$70,"&lt;"&amp;EOMONTH(A28,0)+1)</f>
        <v>0</v>
      </c>
      <c r="E28" s="6">
        <f>SUMIFS('DATA (Israeli beneficial owner)'!$K$3:$K$70,'DATA (Israeli beneficial owner)'!$L$3:$L$70,"&gt;="&amp;DATE(YEAR($A28),MONTH($A28),1),'DATA (Israeli beneficial owner)'!$L$3:$L$70,"&lt;"&amp;EOMONTH($A28,0)+1)</f>
        <v>0</v>
      </c>
      <c r="F28" s="1">
        <f>COUNTIFS('DATA (Israeli origin)'!$L$3:$L$145,"&gt;="&amp;DATE(YEAR(A28),MONTH(A28),1),'DATA (Israeli origin)'!$L$3:$L$145,"&lt;"&amp;EOMONTH(A28,0)+1)</f>
        <v>0</v>
      </c>
      <c r="G28" s="6">
        <f>SUMIFS('DATA (Israeli origin)'!$K$3:$K$145,'DATA (Israeli origin)'!$L$3:$L$145,"&gt;="&amp;DATE(YEAR($A28),MONTH($A28),1),'DATA (Israeli origin)'!$L$3:$L$145,"&lt;"&amp;EOMONTH($A28,0)+1)</f>
        <v>0</v>
      </c>
      <c r="H28" s="1">
        <f t="shared" si="0"/>
        <v>1</v>
      </c>
      <c r="I28" s="6">
        <f t="shared" si="1"/>
        <v>404449.37</v>
      </c>
    </row>
    <row r="29" spans="1:9" x14ac:dyDescent="0.2">
      <c r="A29" s="23">
        <v>44531</v>
      </c>
      <c r="B29" s="1">
        <f>COUNTIFS('DATA (Israeli contractor)'!$L$3:$L$147,"&gt;="&amp;DATE(YEAR(A29),MONTH(A29),1),'DATA (Israeli contractor)'!$L$3:$L$147,"&lt;"&amp;EOMONTH(A29,0)+1)</f>
        <v>8</v>
      </c>
      <c r="C29" s="6">
        <f>SUMIFS('DATA (Israeli contractor)'!$K$3:$K$147,'DATA (Israeli contractor)'!$L$3:$L$147,"&gt;="&amp;DATE(YEAR(A29),MONTH(A29),1),'DATA (Israeli contractor)'!$L$3:$L$147,"&lt;"&amp;EOMONTH(A29,0)+1)</f>
        <v>5901041.7447800003</v>
      </c>
      <c r="D29" s="1">
        <f>COUNTIFS('DATA (Israeli beneficial owner)'!$L$3:$L$70,"&gt;="&amp;DATE(YEAR(A29),MONTH(A29),1),'DATA (Israeli beneficial owner)'!$L$3:$L$70,"&lt;"&amp;EOMONTH(A29,0)+1)</f>
        <v>0</v>
      </c>
      <c r="E29" s="6">
        <f>SUMIFS('DATA (Israeli beneficial owner)'!$K$3:$K$70,'DATA (Israeli beneficial owner)'!$L$3:$L$70,"&gt;="&amp;DATE(YEAR($A29),MONTH($A29),1),'DATA (Israeli beneficial owner)'!$L$3:$L$70,"&lt;"&amp;EOMONTH($A29,0)+1)</f>
        <v>0</v>
      </c>
      <c r="F29" s="1">
        <f>COUNTIFS('DATA (Israeli origin)'!$L$3:$L$145,"&gt;="&amp;DATE(YEAR(A29),MONTH(A29),1),'DATA (Israeli origin)'!$L$3:$L$145,"&lt;"&amp;EOMONTH(A29,0)+1)</f>
        <v>0</v>
      </c>
      <c r="G29" s="6">
        <f>SUMIFS('DATA (Israeli origin)'!$K$3:$K$145,'DATA (Israeli origin)'!$L$3:$L$145,"&gt;="&amp;DATE(YEAR($A29),MONTH($A29),1),'DATA (Israeli origin)'!$L$3:$L$145,"&lt;"&amp;EOMONTH($A29,0)+1)</f>
        <v>0</v>
      </c>
      <c r="H29" s="1">
        <f t="shared" si="0"/>
        <v>8</v>
      </c>
      <c r="I29" s="6">
        <f t="shared" si="1"/>
        <v>5901041.7447800003</v>
      </c>
    </row>
    <row r="30" spans="1:9" x14ac:dyDescent="0.2">
      <c r="A30" s="23">
        <v>44562</v>
      </c>
      <c r="B30" s="1">
        <f>COUNTIFS('DATA (Israeli contractor)'!$L$3:$L$147,"&gt;="&amp;DATE(YEAR(A30),MONTH(A30),1),'DATA (Israeli contractor)'!$L$3:$L$147,"&lt;"&amp;EOMONTH(A30,0)+1)</f>
        <v>9</v>
      </c>
      <c r="C30" s="6">
        <f>SUMIFS('DATA (Israeli contractor)'!$K$3:$K$147,'DATA (Israeli contractor)'!$L$3:$L$147,"&gt;="&amp;DATE(YEAR(A30),MONTH(A30),1),'DATA (Israeli contractor)'!$L$3:$L$147,"&lt;"&amp;EOMONTH(A30,0)+1)</f>
        <v>29827352.804000001</v>
      </c>
      <c r="D30" s="1">
        <f>COUNTIFS('DATA (Israeli beneficial owner)'!$L$3:$L$70,"&gt;="&amp;DATE(YEAR(A30),MONTH(A30),1),'DATA (Israeli beneficial owner)'!$L$3:$L$70,"&lt;"&amp;EOMONTH(A30,0)+1)</f>
        <v>0</v>
      </c>
      <c r="E30" s="6">
        <f>SUMIFS('DATA (Israeli beneficial owner)'!$K$3:$K$70,'DATA (Israeli beneficial owner)'!$L$3:$L$70,"&gt;="&amp;DATE(YEAR($A30),MONTH($A30),1),'DATA (Israeli beneficial owner)'!$L$3:$L$70,"&lt;"&amp;EOMONTH($A30,0)+1)</f>
        <v>0</v>
      </c>
      <c r="F30" s="1">
        <f>COUNTIFS('DATA (Israeli origin)'!$L$3:$L$145,"&gt;="&amp;DATE(YEAR(A30),MONTH(A30),1),'DATA (Israeli origin)'!$L$3:$L$145,"&lt;"&amp;EOMONTH(A30,0)+1)</f>
        <v>0</v>
      </c>
      <c r="G30" s="6">
        <f>SUMIFS('DATA (Israeli origin)'!$K$3:$K$145,'DATA (Israeli origin)'!$L$3:$L$145,"&gt;="&amp;DATE(YEAR($A30),MONTH($A30),1),'DATA (Israeli origin)'!$L$3:$L$145,"&lt;"&amp;EOMONTH($A30,0)+1)</f>
        <v>0</v>
      </c>
      <c r="H30" s="1">
        <f t="shared" si="0"/>
        <v>9</v>
      </c>
      <c r="I30" s="6">
        <f t="shared" si="1"/>
        <v>29827352.804000001</v>
      </c>
    </row>
    <row r="31" spans="1:9" x14ac:dyDescent="0.2">
      <c r="A31" s="23">
        <v>44593</v>
      </c>
      <c r="B31" s="1">
        <f>COUNTIFS('DATA (Israeli contractor)'!$L$3:$L$147,"&gt;="&amp;DATE(YEAR(A31),MONTH(A31),1),'DATA (Israeli contractor)'!$L$3:$L$147,"&lt;"&amp;EOMONTH(A31,0)+1)</f>
        <v>1</v>
      </c>
      <c r="C31" s="6">
        <f>SUMIFS('DATA (Israeli contractor)'!$K$3:$K$147,'DATA (Israeli contractor)'!$L$3:$L$147,"&gt;="&amp;DATE(YEAR(A31),MONTH(A31),1),'DATA (Israeli contractor)'!$L$3:$L$147,"&lt;"&amp;EOMONTH(A31,0)+1)</f>
        <v>285156</v>
      </c>
      <c r="D31" s="1">
        <f>COUNTIFS('DATA (Israeli beneficial owner)'!$L$3:$L$70,"&gt;="&amp;DATE(YEAR(A31),MONTH(A31),1),'DATA (Israeli beneficial owner)'!$L$3:$L$70,"&lt;"&amp;EOMONTH(A31,0)+1)</f>
        <v>0</v>
      </c>
      <c r="E31" s="6">
        <f>SUMIFS('DATA (Israeli beneficial owner)'!$K$3:$K$70,'DATA (Israeli beneficial owner)'!$L$3:$L$70,"&gt;="&amp;DATE(YEAR($A31),MONTH($A31),1),'DATA (Israeli beneficial owner)'!$L$3:$L$70,"&lt;"&amp;EOMONTH($A31,0)+1)</f>
        <v>0</v>
      </c>
      <c r="F31" s="1">
        <f>COUNTIFS('DATA (Israeli origin)'!$L$3:$L$145,"&gt;="&amp;DATE(YEAR(A31),MONTH(A31),1),'DATA (Israeli origin)'!$L$3:$L$145,"&lt;"&amp;EOMONTH(A31,0)+1)</f>
        <v>0</v>
      </c>
      <c r="G31" s="6">
        <f>SUMIFS('DATA (Israeli origin)'!$K$3:$K$145,'DATA (Israeli origin)'!$L$3:$L$145,"&gt;="&amp;DATE(YEAR($A31),MONTH($A31),1),'DATA (Israeli origin)'!$L$3:$L$145,"&lt;"&amp;EOMONTH($A31,0)+1)</f>
        <v>0</v>
      </c>
      <c r="H31" s="1">
        <f t="shared" si="0"/>
        <v>1</v>
      </c>
      <c r="I31" s="6">
        <f t="shared" si="1"/>
        <v>285156</v>
      </c>
    </row>
    <row r="32" spans="1:9" x14ac:dyDescent="0.2">
      <c r="A32" s="23">
        <v>44621</v>
      </c>
      <c r="B32" s="1">
        <f>COUNTIFS('DATA (Israeli contractor)'!$L$3:$L$147,"&gt;="&amp;DATE(YEAR(A32),MONTH(A32),1),'DATA (Israeli contractor)'!$L$3:$L$147,"&lt;"&amp;EOMONTH(A32,0)+1)</f>
        <v>3</v>
      </c>
      <c r="C32" s="6">
        <f>SUMIFS('DATA (Israeli contractor)'!$K$3:$K$147,'DATA (Israeli contractor)'!$L$3:$L$147,"&gt;="&amp;DATE(YEAR(A32),MONTH(A32),1),'DATA (Israeli contractor)'!$L$3:$L$147,"&lt;"&amp;EOMONTH(A32,0)+1)</f>
        <v>1503000</v>
      </c>
      <c r="D32" s="1">
        <f>COUNTIFS('DATA (Israeli beneficial owner)'!$L$3:$L$70,"&gt;="&amp;DATE(YEAR(A32),MONTH(A32),1),'DATA (Israeli beneficial owner)'!$L$3:$L$70,"&lt;"&amp;EOMONTH(A32,0)+1)</f>
        <v>0</v>
      </c>
      <c r="E32" s="6">
        <f>SUMIFS('DATA (Israeli beneficial owner)'!$K$3:$K$70,'DATA (Israeli beneficial owner)'!$L$3:$L$70,"&gt;="&amp;DATE(YEAR($A32),MONTH($A32),1),'DATA (Israeli beneficial owner)'!$L$3:$L$70,"&lt;"&amp;EOMONTH($A32,0)+1)</f>
        <v>0</v>
      </c>
      <c r="F32" s="1">
        <f>COUNTIFS('DATA (Israeli origin)'!$L$3:$L$145,"&gt;="&amp;DATE(YEAR(A32),MONTH(A32),1),'DATA (Israeli origin)'!$L$3:$L$145,"&lt;"&amp;EOMONTH(A32,0)+1)</f>
        <v>0</v>
      </c>
      <c r="G32" s="6">
        <f>SUMIFS('DATA (Israeli origin)'!$K$3:$K$145,'DATA (Israeli origin)'!$L$3:$L$145,"&gt;="&amp;DATE(YEAR($A32),MONTH($A32),1),'DATA (Israeli origin)'!$L$3:$L$145,"&lt;"&amp;EOMONTH($A32,0)+1)</f>
        <v>0</v>
      </c>
      <c r="H32" s="1">
        <f t="shared" si="0"/>
        <v>3</v>
      </c>
      <c r="I32" s="6">
        <f t="shared" si="1"/>
        <v>1503000</v>
      </c>
    </row>
    <row r="33" spans="1:9" x14ac:dyDescent="0.2">
      <c r="A33" s="23">
        <v>44652</v>
      </c>
      <c r="B33" s="1">
        <f>COUNTIFS('DATA (Israeli contractor)'!$L$3:$L$147,"&gt;="&amp;DATE(YEAR(A33),MONTH(A33),1),'DATA (Israeli contractor)'!$L$3:$L$147,"&lt;"&amp;EOMONTH(A33,0)+1)</f>
        <v>2</v>
      </c>
      <c r="C33" s="6">
        <f>SUMIFS('DATA (Israeli contractor)'!$K$3:$K$147,'DATA (Israeli contractor)'!$L$3:$L$147,"&gt;="&amp;DATE(YEAR(A33),MONTH(A33),1),'DATA (Israeli contractor)'!$L$3:$L$147,"&lt;"&amp;EOMONTH(A33,0)+1)</f>
        <v>1938036.9168</v>
      </c>
      <c r="D33" s="1">
        <f>COUNTIFS('DATA (Israeli beneficial owner)'!$L$3:$L$70,"&gt;="&amp;DATE(YEAR(A33),MONTH(A33),1),'DATA (Israeli beneficial owner)'!$L$3:$L$70,"&lt;"&amp;EOMONTH(A33,0)+1)</f>
        <v>0</v>
      </c>
      <c r="E33" s="6">
        <f>SUMIFS('DATA (Israeli beneficial owner)'!$K$3:$K$70,'DATA (Israeli beneficial owner)'!$L$3:$L$70,"&gt;="&amp;DATE(YEAR($A33),MONTH($A33),1),'DATA (Israeli beneficial owner)'!$L$3:$L$70,"&lt;"&amp;EOMONTH($A33,0)+1)</f>
        <v>0</v>
      </c>
      <c r="F33" s="1">
        <f>COUNTIFS('DATA (Israeli origin)'!$L$3:$L$145,"&gt;="&amp;DATE(YEAR(A33),MONTH(A33),1),'DATA (Israeli origin)'!$L$3:$L$145,"&lt;"&amp;EOMONTH(A33,0)+1)</f>
        <v>0</v>
      </c>
      <c r="G33" s="6">
        <f>SUMIFS('DATA (Israeli origin)'!$K$3:$K$145,'DATA (Israeli origin)'!$L$3:$L$145,"&gt;="&amp;DATE(YEAR($A33),MONTH($A33),1),'DATA (Israeli origin)'!$L$3:$L$145,"&lt;"&amp;EOMONTH($A33,0)+1)</f>
        <v>0</v>
      </c>
      <c r="H33" s="1">
        <f t="shared" si="0"/>
        <v>2</v>
      </c>
      <c r="I33" s="6">
        <f t="shared" si="1"/>
        <v>1938036.9168</v>
      </c>
    </row>
    <row r="34" spans="1:9" x14ac:dyDescent="0.2">
      <c r="A34" s="23">
        <v>44682</v>
      </c>
      <c r="B34" s="1">
        <f>COUNTIFS('DATA (Israeli contractor)'!$L$3:$L$147,"&gt;="&amp;DATE(YEAR(A34),MONTH(A34),1),'DATA (Israeli contractor)'!$L$3:$L$147,"&lt;"&amp;EOMONTH(A34,0)+1)</f>
        <v>2</v>
      </c>
      <c r="C34" s="6">
        <f>SUMIFS('DATA (Israeli contractor)'!$K$3:$K$147,'DATA (Israeli contractor)'!$L$3:$L$147,"&gt;="&amp;DATE(YEAR(A34),MONTH(A34),1),'DATA (Israeli contractor)'!$L$3:$L$147,"&lt;"&amp;EOMONTH(A34,0)+1)</f>
        <v>1069760</v>
      </c>
      <c r="D34" s="1">
        <f>COUNTIFS('DATA (Israeli beneficial owner)'!$L$3:$L$70,"&gt;="&amp;DATE(YEAR(A34),MONTH(A34),1),'DATA (Israeli beneficial owner)'!$L$3:$L$70,"&lt;"&amp;EOMONTH(A34,0)+1)</f>
        <v>0</v>
      </c>
      <c r="E34" s="6">
        <f>SUMIFS('DATA (Israeli beneficial owner)'!$K$3:$K$70,'DATA (Israeli beneficial owner)'!$L$3:$L$70,"&gt;="&amp;DATE(YEAR($A34),MONTH($A34),1),'DATA (Israeli beneficial owner)'!$L$3:$L$70,"&lt;"&amp;EOMONTH($A34,0)+1)</f>
        <v>0</v>
      </c>
      <c r="F34" s="1">
        <f>COUNTIFS('DATA (Israeli origin)'!$L$3:$L$145,"&gt;="&amp;DATE(YEAR(A34),MONTH(A34),1),'DATA (Israeli origin)'!$L$3:$L$145,"&lt;"&amp;EOMONTH(A34,0)+1)</f>
        <v>0</v>
      </c>
      <c r="G34" s="6">
        <f>SUMIFS('DATA (Israeli origin)'!$K$3:$K$145,'DATA (Israeli origin)'!$L$3:$L$145,"&gt;="&amp;DATE(YEAR($A34),MONTH($A34),1),'DATA (Israeli origin)'!$L$3:$L$145,"&lt;"&amp;EOMONTH($A34,0)+1)</f>
        <v>0</v>
      </c>
      <c r="H34" s="1">
        <f t="shared" si="0"/>
        <v>2</v>
      </c>
      <c r="I34" s="6">
        <f t="shared" si="1"/>
        <v>1069760</v>
      </c>
    </row>
    <row r="35" spans="1:9" x14ac:dyDescent="0.2">
      <c r="A35" s="23">
        <v>44713</v>
      </c>
      <c r="B35" s="1">
        <f>COUNTIFS('DATA (Israeli contractor)'!$L$3:$L$147,"&gt;="&amp;DATE(YEAR(A35),MONTH(A35),1),'DATA (Israeli contractor)'!$L$3:$L$147,"&lt;"&amp;EOMONTH(A35,0)+1)</f>
        <v>2</v>
      </c>
      <c r="C35" s="6">
        <f>SUMIFS('DATA (Israeli contractor)'!$K$3:$K$147,'DATA (Israeli contractor)'!$L$3:$L$147,"&gt;="&amp;DATE(YEAR(A35),MONTH(A35),1),'DATA (Israeli contractor)'!$L$3:$L$147,"&lt;"&amp;EOMONTH(A35,0)+1)</f>
        <v>5253944.7322880002</v>
      </c>
      <c r="D35" s="1">
        <f>COUNTIFS('DATA (Israeli beneficial owner)'!$L$3:$L$70,"&gt;="&amp;DATE(YEAR(A35),MONTH(A35),1),'DATA (Israeli beneficial owner)'!$L$3:$L$70,"&lt;"&amp;EOMONTH(A35,0)+1)</f>
        <v>0</v>
      </c>
      <c r="E35" s="6">
        <f>SUMIFS('DATA (Israeli beneficial owner)'!$K$3:$K$70,'DATA (Israeli beneficial owner)'!$L$3:$L$70,"&gt;="&amp;DATE(YEAR($A35),MONTH($A35),1),'DATA (Israeli beneficial owner)'!$L$3:$L$70,"&lt;"&amp;EOMONTH($A35,0)+1)</f>
        <v>0</v>
      </c>
      <c r="F35" s="1">
        <f>COUNTIFS('DATA (Israeli origin)'!$L$3:$L$145,"&gt;="&amp;DATE(YEAR(A35),MONTH(A35),1),'DATA (Israeli origin)'!$L$3:$L$145,"&lt;"&amp;EOMONTH(A35,0)+1)</f>
        <v>0</v>
      </c>
      <c r="G35" s="6">
        <f>SUMIFS('DATA (Israeli origin)'!$K$3:$K$145,'DATA (Israeli origin)'!$L$3:$L$145,"&gt;="&amp;DATE(YEAR($A35),MONTH($A35),1),'DATA (Israeli origin)'!$L$3:$L$145,"&lt;"&amp;EOMONTH($A35,0)+1)</f>
        <v>0</v>
      </c>
      <c r="H35" s="1">
        <f t="shared" si="0"/>
        <v>2</v>
      </c>
      <c r="I35" s="6">
        <f t="shared" si="1"/>
        <v>5253944.7322880002</v>
      </c>
    </row>
    <row r="36" spans="1:9" x14ac:dyDescent="0.2">
      <c r="A36" s="23">
        <v>44743</v>
      </c>
      <c r="B36" s="1">
        <f>COUNTIFS('DATA (Israeli contractor)'!$L$3:$L$147,"&gt;="&amp;DATE(YEAR(A36),MONTH(A36),1),'DATA (Israeli contractor)'!$L$3:$L$147,"&lt;"&amp;EOMONTH(A36,0)+1)</f>
        <v>5</v>
      </c>
      <c r="C36" s="6">
        <f>SUMIFS('DATA (Israeli contractor)'!$K$3:$K$147,'DATA (Israeli contractor)'!$L$3:$L$147,"&gt;="&amp;DATE(YEAR(A36),MONTH(A36),1),'DATA (Israeli contractor)'!$L$3:$L$147,"&lt;"&amp;EOMONTH(A36,0)+1)</f>
        <v>20897091.199999999</v>
      </c>
      <c r="D36" s="1">
        <f>COUNTIFS('DATA (Israeli beneficial owner)'!$L$3:$L$70,"&gt;="&amp;DATE(YEAR(A36),MONTH(A36),1),'DATA (Israeli beneficial owner)'!$L$3:$L$70,"&lt;"&amp;EOMONTH(A36,0)+1)</f>
        <v>0</v>
      </c>
      <c r="E36" s="6">
        <f>SUMIFS('DATA (Israeli beneficial owner)'!$K$3:$K$70,'DATA (Israeli beneficial owner)'!$L$3:$L$70,"&gt;="&amp;DATE(YEAR($A36),MONTH($A36),1),'DATA (Israeli beneficial owner)'!$L$3:$L$70,"&lt;"&amp;EOMONTH($A36,0)+1)</f>
        <v>0</v>
      </c>
      <c r="F36" s="1">
        <f>COUNTIFS('DATA (Israeli origin)'!$L$3:$L$145,"&gt;="&amp;DATE(YEAR(A36),MONTH(A36),1),'DATA (Israeli origin)'!$L$3:$L$145,"&lt;"&amp;EOMONTH(A36,0)+1)</f>
        <v>0</v>
      </c>
      <c r="G36" s="6">
        <f>SUMIFS('DATA (Israeli origin)'!$K$3:$K$145,'DATA (Israeli origin)'!$L$3:$L$145,"&gt;="&amp;DATE(YEAR($A36),MONTH($A36),1),'DATA (Israeli origin)'!$L$3:$L$145,"&lt;"&amp;EOMONTH($A36,0)+1)</f>
        <v>0</v>
      </c>
      <c r="H36" s="1">
        <f t="shared" si="0"/>
        <v>5</v>
      </c>
      <c r="I36" s="6">
        <f t="shared" si="1"/>
        <v>20897091.199999999</v>
      </c>
    </row>
    <row r="37" spans="1:9" x14ac:dyDescent="0.2">
      <c r="A37" s="23">
        <v>44774</v>
      </c>
      <c r="B37" s="1">
        <f>COUNTIFS('DATA (Israeli contractor)'!$L$3:$L$147,"&gt;="&amp;DATE(YEAR(A37),MONTH(A37),1),'DATA (Israeli contractor)'!$L$3:$L$147,"&lt;"&amp;EOMONTH(A37,0)+1)</f>
        <v>2</v>
      </c>
      <c r="C37" s="6">
        <f>SUMIFS('DATA (Israeli contractor)'!$K$3:$K$147,'DATA (Israeli contractor)'!$L$3:$L$147,"&gt;="&amp;DATE(YEAR(A37),MONTH(A37),1),'DATA (Israeli contractor)'!$L$3:$L$147,"&lt;"&amp;EOMONTH(A37,0)+1)</f>
        <v>25505927.529279999</v>
      </c>
      <c r="D37" s="1">
        <f>COUNTIFS('DATA (Israeli beneficial owner)'!$L$3:$L$70,"&gt;="&amp;DATE(YEAR(A37),MONTH(A37),1),'DATA (Israeli beneficial owner)'!$L$3:$L$70,"&lt;"&amp;EOMONTH(A37,0)+1)</f>
        <v>0</v>
      </c>
      <c r="E37" s="6">
        <f>SUMIFS('DATA (Israeli beneficial owner)'!$K$3:$K$70,'DATA (Israeli beneficial owner)'!$L$3:$L$70,"&gt;="&amp;DATE(YEAR($A37),MONTH($A37),1),'DATA (Israeli beneficial owner)'!$L$3:$L$70,"&lt;"&amp;EOMONTH($A37,0)+1)</f>
        <v>0</v>
      </c>
      <c r="F37" s="1">
        <f>COUNTIFS('DATA (Israeli origin)'!$L$3:$L$145,"&gt;="&amp;DATE(YEAR(A37),MONTH(A37),1),'DATA (Israeli origin)'!$L$3:$L$145,"&lt;"&amp;EOMONTH(A37,0)+1)</f>
        <v>0</v>
      </c>
      <c r="G37" s="6">
        <f>SUMIFS('DATA (Israeli origin)'!$K$3:$K$145,'DATA (Israeli origin)'!$L$3:$L$145,"&gt;="&amp;DATE(YEAR($A37),MONTH($A37),1),'DATA (Israeli origin)'!$L$3:$L$145,"&lt;"&amp;EOMONTH($A37,0)+1)</f>
        <v>0</v>
      </c>
      <c r="H37" s="1">
        <f t="shared" si="0"/>
        <v>2</v>
      </c>
      <c r="I37" s="6">
        <f t="shared" si="1"/>
        <v>25505927.529279999</v>
      </c>
    </row>
    <row r="38" spans="1:9" x14ac:dyDescent="0.2">
      <c r="A38" s="23">
        <v>44805</v>
      </c>
      <c r="B38" s="1">
        <f>COUNTIFS('DATA (Israeli contractor)'!$L$3:$L$147,"&gt;="&amp;DATE(YEAR(A38),MONTH(A38),1),'DATA (Israeli contractor)'!$L$3:$L$147,"&lt;"&amp;EOMONTH(A38,0)+1)</f>
        <v>4</v>
      </c>
      <c r="C38" s="6">
        <f>SUMIFS('DATA (Israeli contractor)'!$K$3:$K$147,'DATA (Israeli contractor)'!$L$3:$L$147,"&gt;="&amp;DATE(YEAR(A38),MONTH(A38),1),'DATA (Israeli contractor)'!$L$3:$L$147,"&lt;"&amp;EOMONTH(A38,0)+1)</f>
        <v>22515643.140000001</v>
      </c>
      <c r="D38" s="1">
        <f>COUNTIFS('DATA (Israeli beneficial owner)'!$L$3:$L$70,"&gt;="&amp;DATE(YEAR(A38),MONTH(A38),1),'DATA (Israeli beneficial owner)'!$L$3:$L$70,"&lt;"&amp;EOMONTH(A38,0)+1)</f>
        <v>0</v>
      </c>
      <c r="E38" s="6">
        <f>SUMIFS('DATA (Israeli beneficial owner)'!$K$3:$K$70,'DATA (Israeli beneficial owner)'!$L$3:$L$70,"&gt;="&amp;DATE(YEAR($A38),MONTH($A38),1),'DATA (Israeli beneficial owner)'!$L$3:$L$70,"&lt;"&amp;EOMONTH($A38,0)+1)</f>
        <v>0</v>
      </c>
      <c r="F38" s="1">
        <f>COUNTIFS('DATA (Israeli origin)'!$L$3:$L$145,"&gt;="&amp;DATE(YEAR(A38),MONTH(A38),1),'DATA (Israeli origin)'!$L$3:$L$145,"&lt;"&amp;EOMONTH(A38,0)+1)</f>
        <v>0</v>
      </c>
      <c r="G38" s="6">
        <f>SUMIFS('DATA (Israeli origin)'!$K$3:$K$145,'DATA (Israeli origin)'!$L$3:$L$145,"&gt;="&amp;DATE(YEAR($A38),MONTH($A38),1),'DATA (Israeli origin)'!$L$3:$L$145,"&lt;"&amp;EOMONTH($A38,0)+1)</f>
        <v>0</v>
      </c>
      <c r="H38" s="1">
        <f t="shared" si="0"/>
        <v>4</v>
      </c>
      <c r="I38" s="6">
        <f t="shared" si="1"/>
        <v>22515643.140000001</v>
      </c>
    </row>
    <row r="39" spans="1:9" x14ac:dyDescent="0.2">
      <c r="A39" s="23">
        <v>44835</v>
      </c>
      <c r="B39" s="1">
        <f>COUNTIFS('DATA (Israeli contractor)'!$L$3:$L$147,"&gt;="&amp;DATE(YEAR(A39),MONTH(A39),1),'DATA (Israeli contractor)'!$L$3:$L$147,"&lt;"&amp;EOMONTH(A39,0)+1)</f>
        <v>4</v>
      </c>
      <c r="C39" s="6">
        <f>SUMIFS('DATA (Israeli contractor)'!$K$3:$K$147,'DATA (Israeli contractor)'!$L$3:$L$147,"&gt;="&amp;DATE(YEAR(A39),MONTH(A39),1),'DATA (Israeli contractor)'!$L$3:$L$147,"&lt;"&amp;EOMONTH(A39,0)+1)</f>
        <v>100386499.11</v>
      </c>
      <c r="D39" s="1">
        <f>COUNTIFS('DATA (Israeli beneficial owner)'!$L$3:$L$70,"&gt;="&amp;DATE(YEAR(A39),MONTH(A39),1),'DATA (Israeli beneficial owner)'!$L$3:$L$70,"&lt;"&amp;EOMONTH(A39,0)+1)</f>
        <v>0</v>
      </c>
      <c r="E39" s="6">
        <f>SUMIFS('DATA (Israeli beneficial owner)'!$K$3:$K$70,'DATA (Israeli beneficial owner)'!$L$3:$L$70,"&gt;="&amp;DATE(YEAR($A39),MONTH($A39),1),'DATA (Israeli beneficial owner)'!$L$3:$L$70,"&lt;"&amp;EOMONTH($A39,0)+1)</f>
        <v>0</v>
      </c>
      <c r="F39" s="1">
        <f>COUNTIFS('DATA (Israeli origin)'!$L$3:$L$145,"&gt;="&amp;DATE(YEAR(A39),MONTH(A39),1),'DATA (Israeli origin)'!$L$3:$L$145,"&lt;"&amp;EOMONTH(A39,0)+1)</f>
        <v>0</v>
      </c>
      <c r="G39" s="6">
        <f>SUMIFS('DATA (Israeli origin)'!$K$3:$K$145,'DATA (Israeli origin)'!$L$3:$L$145,"&gt;="&amp;DATE(YEAR($A39),MONTH($A39),1),'DATA (Israeli origin)'!$L$3:$L$145,"&lt;"&amp;EOMONTH($A39,0)+1)</f>
        <v>0</v>
      </c>
      <c r="H39" s="1">
        <f t="shared" si="0"/>
        <v>4</v>
      </c>
      <c r="I39" s="6">
        <f t="shared" si="1"/>
        <v>100386499.11</v>
      </c>
    </row>
    <row r="40" spans="1:9" x14ac:dyDescent="0.2">
      <c r="A40" s="23">
        <v>44866</v>
      </c>
      <c r="B40" s="1">
        <f>COUNTIFS('DATA (Israeli contractor)'!$L$3:$L$147,"&gt;="&amp;DATE(YEAR(A40),MONTH(A40),1),'DATA (Israeli contractor)'!$L$3:$L$147,"&lt;"&amp;EOMONTH(A40,0)+1)</f>
        <v>1</v>
      </c>
      <c r="C40" s="6">
        <f>SUMIFS('DATA (Israeli contractor)'!$K$3:$K$147,'DATA (Israeli contractor)'!$L$3:$L$147,"&gt;="&amp;DATE(YEAR(A40),MONTH(A40),1),'DATA (Israeli contractor)'!$L$3:$L$147,"&lt;"&amp;EOMONTH(A40,0)+1)</f>
        <v>0</v>
      </c>
      <c r="D40" s="1">
        <f>COUNTIFS('DATA (Israeli beneficial owner)'!$L$3:$L$70,"&gt;="&amp;DATE(YEAR(A40),MONTH(A40),1),'DATA (Israeli beneficial owner)'!$L$3:$L$70,"&lt;"&amp;EOMONTH(A40,0)+1)</f>
        <v>0</v>
      </c>
      <c r="E40" s="6">
        <f>SUMIFS('DATA (Israeli beneficial owner)'!$K$3:$K$70,'DATA (Israeli beneficial owner)'!$L$3:$L$70,"&gt;="&amp;DATE(YEAR($A40),MONTH($A40),1),'DATA (Israeli beneficial owner)'!$L$3:$L$70,"&lt;"&amp;EOMONTH($A40,0)+1)</f>
        <v>0</v>
      </c>
      <c r="F40" s="1">
        <f>COUNTIFS('DATA (Israeli origin)'!$L$3:$L$145,"&gt;="&amp;DATE(YEAR(A40),MONTH(A40),1),'DATA (Israeli origin)'!$L$3:$L$145,"&lt;"&amp;EOMONTH(A40,0)+1)</f>
        <v>0</v>
      </c>
      <c r="G40" s="6">
        <f>SUMIFS('DATA (Israeli origin)'!$K$3:$K$145,'DATA (Israeli origin)'!$L$3:$L$145,"&gt;="&amp;DATE(YEAR($A40),MONTH($A40),1),'DATA (Israeli origin)'!$L$3:$L$145,"&lt;"&amp;EOMONTH($A40,0)+1)</f>
        <v>0</v>
      </c>
      <c r="H40" s="1">
        <f t="shared" si="0"/>
        <v>1</v>
      </c>
      <c r="I40" s="6">
        <f t="shared" si="1"/>
        <v>0</v>
      </c>
    </row>
    <row r="41" spans="1:9" x14ac:dyDescent="0.2">
      <c r="A41" s="23">
        <v>44896</v>
      </c>
      <c r="B41" s="1">
        <f>COUNTIFS('DATA (Israeli contractor)'!$L$3:$L$147,"&gt;="&amp;DATE(YEAR(A41),MONTH(A41),1),'DATA (Israeli contractor)'!$L$3:$L$147,"&lt;"&amp;EOMONTH(A41,0)+1)</f>
        <v>10</v>
      </c>
      <c r="C41" s="6">
        <f>SUMIFS('DATA (Israeli contractor)'!$K$3:$K$147,'DATA (Israeli contractor)'!$L$3:$L$147,"&gt;="&amp;DATE(YEAR(A41),MONTH(A41),1),'DATA (Israeli contractor)'!$L$3:$L$147,"&lt;"&amp;EOMONTH(A41,0)+1)</f>
        <v>143373868.3987</v>
      </c>
      <c r="D41" s="1">
        <f>COUNTIFS('DATA (Israeli beneficial owner)'!$L$3:$L$70,"&gt;="&amp;DATE(YEAR(A41),MONTH(A41),1),'DATA (Israeli beneficial owner)'!$L$3:$L$70,"&lt;"&amp;EOMONTH(A41,0)+1)</f>
        <v>0</v>
      </c>
      <c r="E41" s="6">
        <f>SUMIFS('DATA (Israeli beneficial owner)'!$K$3:$K$70,'DATA (Israeli beneficial owner)'!$L$3:$L$70,"&gt;="&amp;DATE(YEAR($A41),MONTH($A41),1),'DATA (Israeli beneficial owner)'!$L$3:$L$70,"&lt;"&amp;EOMONTH($A41,0)+1)</f>
        <v>0</v>
      </c>
      <c r="F41" s="1">
        <f>COUNTIFS('DATA (Israeli origin)'!$L$3:$L$145,"&gt;="&amp;DATE(YEAR(A41),MONTH(A41),1),'DATA (Israeli origin)'!$L$3:$L$145,"&lt;"&amp;EOMONTH(A41,0)+1)</f>
        <v>0</v>
      </c>
      <c r="G41" s="6">
        <f>SUMIFS('DATA (Israeli origin)'!$K$3:$K$145,'DATA (Israeli origin)'!$L$3:$L$145,"&gt;="&amp;DATE(YEAR($A41),MONTH($A41),1),'DATA (Israeli origin)'!$L$3:$L$145,"&lt;"&amp;EOMONTH($A41,0)+1)</f>
        <v>0</v>
      </c>
      <c r="H41" s="1">
        <f t="shared" si="0"/>
        <v>10</v>
      </c>
      <c r="I41" s="6">
        <f t="shared" si="1"/>
        <v>143373868.3987</v>
      </c>
    </row>
    <row r="42" spans="1:9" x14ac:dyDescent="0.2">
      <c r="A42" s="23">
        <v>44927</v>
      </c>
      <c r="B42" s="1">
        <f>COUNTIFS('DATA (Israeli contractor)'!$L$3:$L$147,"&gt;="&amp;DATE(YEAR(A42),MONTH(A42),1),'DATA (Israeli contractor)'!$L$3:$L$147,"&lt;"&amp;EOMONTH(A42,0)+1)</f>
        <v>5</v>
      </c>
      <c r="C42" s="6">
        <f>SUMIFS('DATA (Israeli contractor)'!$K$3:$K$147,'DATA (Israeli contractor)'!$L$3:$L$147,"&gt;="&amp;DATE(YEAR(A42),MONTH(A42),1),'DATA (Israeli contractor)'!$L$3:$L$147,"&lt;"&amp;EOMONTH(A42,0)+1)</f>
        <v>105324780.87</v>
      </c>
      <c r="D42" s="1">
        <f>COUNTIFS('DATA (Israeli beneficial owner)'!$L$3:$L$70,"&gt;="&amp;DATE(YEAR(A42),MONTH(A42),1),'DATA (Israeli beneficial owner)'!$L$3:$L$70,"&lt;"&amp;EOMONTH(A42,0)+1)</f>
        <v>0</v>
      </c>
      <c r="E42" s="6">
        <f>SUMIFS('DATA (Israeli beneficial owner)'!$K$3:$K$70,'DATA (Israeli beneficial owner)'!$L$3:$L$70,"&gt;="&amp;DATE(YEAR($A42),MONTH($A42),1),'DATA (Israeli beneficial owner)'!$L$3:$L$70,"&lt;"&amp;EOMONTH($A42,0)+1)</f>
        <v>0</v>
      </c>
      <c r="F42" s="1">
        <f>COUNTIFS('DATA (Israeli origin)'!$L$3:$L$145,"&gt;="&amp;DATE(YEAR(A42),MONTH(A42),1),'DATA (Israeli origin)'!$L$3:$L$145,"&lt;"&amp;EOMONTH(A42,0)+1)</f>
        <v>0</v>
      </c>
      <c r="G42" s="6">
        <f>SUMIFS('DATA (Israeli origin)'!$K$3:$K$145,'DATA (Israeli origin)'!$L$3:$L$145,"&gt;="&amp;DATE(YEAR($A42),MONTH($A42),1),'DATA (Israeli origin)'!$L$3:$L$145,"&lt;"&amp;EOMONTH($A42,0)+1)</f>
        <v>0</v>
      </c>
      <c r="H42" s="1">
        <f t="shared" si="0"/>
        <v>5</v>
      </c>
      <c r="I42" s="6">
        <f t="shared" si="1"/>
        <v>105324780.87</v>
      </c>
    </row>
    <row r="43" spans="1:9" x14ac:dyDescent="0.2">
      <c r="A43" s="23">
        <v>44958</v>
      </c>
      <c r="B43" s="1">
        <f>COUNTIFS('DATA (Israeli contractor)'!$L$3:$L$147,"&gt;="&amp;DATE(YEAR(A43),MONTH(A43),1),'DATA (Israeli contractor)'!$L$3:$L$147,"&lt;"&amp;EOMONTH(A43,0)+1)</f>
        <v>5</v>
      </c>
      <c r="C43" s="6">
        <f>SUMIFS('DATA (Israeli contractor)'!$K$3:$K$147,'DATA (Israeli contractor)'!$L$3:$L$147,"&gt;="&amp;DATE(YEAR(A43),MONTH(A43),1),'DATA (Israeli contractor)'!$L$3:$L$147,"&lt;"&amp;EOMONTH(A43,0)+1)</f>
        <v>254625833</v>
      </c>
      <c r="D43" s="1">
        <f>COUNTIFS('DATA (Israeli beneficial owner)'!$L$3:$L$70,"&gt;="&amp;DATE(YEAR(A43),MONTH(A43),1),'DATA (Israeli beneficial owner)'!$L$3:$L$70,"&lt;"&amp;EOMONTH(A43,0)+1)</f>
        <v>0</v>
      </c>
      <c r="E43" s="6">
        <f>SUMIFS('DATA (Israeli beneficial owner)'!$K$3:$K$70,'DATA (Israeli beneficial owner)'!$L$3:$L$70,"&gt;="&amp;DATE(YEAR($A43),MONTH($A43),1),'DATA (Israeli beneficial owner)'!$L$3:$L$70,"&lt;"&amp;EOMONTH($A43,0)+1)</f>
        <v>0</v>
      </c>
      <c r="F43" s="1">
        <f>COUNTIFS('DATA (Israeli origin)'!$L$3:$L$145,"&gt;="&amp;DATE(YEAR(A43),MONTH(A43),1),'DATA (Israeli origin)'!$L$3:$L$145,"&lt;"&amp;EOMONTH(A43,0)+1)</f>
        <v>0</v>
      </c>
      <c r="G43" s="6">
        <f>SUMIFS('DATA (Israeli origin)'!$K$3:$K$145,'DATA (Israeli origin)'!$L$3:$L$145,"&gt;="&amp;DATE(YEAR($A43),MONTH($A43),1),'DATA (Israeli origin)'!$L$3:$L$145,"&lt;"&amp;EOMONTH($A43,0)+1)</f>
        <v>0</v>
      </c>
      <c r="H43" s="1">
        <f t="shared" si="0"/>
        <v>5</v>
      </c>
      <c r="I43" s="6">
        <f t="shared" si="1"/>
        <v>254625833</v>
      </c>
    </row>
    <row r="44" spans="1:9" x14ac:dyDescent="0.2">
      <c r="A44" s="23">
        <v>44986</v>
      </c>
      <c r="B44" s="1">
        <f>COUNTIFS('DATA (Israeli contractor)'!$L$3:$L$147,"&gt;="&amp;DATE(YEAR(A44),MONTH(A44),1),'DATA (Israeli contractor)'!$L$3:$L$147,"&lt;"&amp;EOMONTH(A44,0)+1)</f>
        <v>2</v>
      </c>
      <c r="C44" s="6">
        <f>SUMIFS('DATA (Israeli contractor)'!$K$3:$K$147,'DATA (Israeli contractor)'!$L$3:$L$147,"&gt;="&amp;DATE(YEAR(A44),MONTH(A44),1),'DATA (Israeli contractor)'!$L$3:$L$147,"&lt;"&amp;EOMONTH(A44,0)+1)</f>
        <v>214272.01000000004</v>
      </c>
      <c r="D44" s="1">
        <f>COUNTIFS('DATA (Israeli beneficial owner)'!$L$3:$L$70,"&gt;="&amp;DATE(YEAR(A44),MONTH(A44),1),'DATA (Israeli beneficial owner)'!$L$3:$L$70,"&lt;"&amp;EOMONTH(A44,0)+1)</f>
        <v>1</v>
      </c>
      <c r="E44" s="6">
        <f>SUMIFS('DATA (Israeli beneficial owner)'!$K$3:$K$70,'DATA (Israeli beneficial owner)'!$L$3:$L$70,"&gt;="&amp;DATE(YEAR($A44),MONTH($A44),1),'DATA (Israeli beneficial owner)'!$L$3:$L$70,"&lt;"&amp;EOMONTH($A44,0)+1)</f>
        <v>0</v>
      </c>
      <c r="F44" s="1">
        <f>COUNTIFS('DATA (Israeli origin)'!$L$3:$L$145,"&gt;="&amp;DATE(YEAR(A44),MONTH(A44),1),'DATA (Israeli origin)'!$L$3:$L$145,"&lt;"&amp;EOMONTH(A44,0)+1)</f>
        <v>0</v>
      </c>
      <c r="G44" s="6">
        <f>SUMIFS('DATA (Israeli origin)'!$K$3:$K$145,'DATA (Israeli origin)'!$L$3:$L$145,"&gt;="&amp;DATE(YEAR($A44),MONTH($A44),1),'DATA (Israeli origin)'!$L$3:$L$145,"&lt;"&amp;EOMONTH($A44,0)+1)</f>
        <v>0</v>
      </c>
      <c r="H44" s="1">
        <f t="shared" si="0"/>
        <v>3</v>
      </c>
      <c r="I44" s="6">
        <f t="shared" si="1"/>
        <v>214272.01000000004</v>
      </c>
    </row>
    <row r="45" spans="1:9" x14ac:dyDescent="0.2">
      <c r="A45" s="23">
        <v>45017</v>
      </c>
      <c r="B45" s="1">
        <f>COUNTIFS('DATA (Israeli contractor)'!$L$3:$L$147,"&gt;="&amp;DATE(YEAR(A45),MONTH(A45),1),'DATA (Israeli contractor)'!$L$3:$L$147,"&lt;"&amp;EOMONTH(A45,0)+1)</f>
        <v>5</v>
      </c>
      <c r="C45" s="6">
        <f>SUMIFS('DATA (Israeli contractor)'!$K$3:$K$147,'DATA (Israeli contractor)'!$L$3:$L$147,"&gt;="&amp;DATE(YEAR(A45),MONTH(A45),1),'DATA (Israeli contractor)'!$L$3:$L$147,"&lt;"&amp;EOMONTH(A45,0)+1)</f>
        <v>1643129.92</v>
      </c>
      <c r="D45" s="1">
        <f>COUNTIFS('DATA (Israeli beneficial owner)'!$L$3:$L$70,"&gt;="&amp;DATE(YEAR(A45),MONTH(A45),1),'DATA (Israeli beneficial owner)'!$L$3:$L$70,"&lt;"&amp;EOMONTH(A45,0)+1)</f>
        <v>0</v>
      </c>
      <c r="E45" s="6">
        <f>SUMIFS('DATA (Israeli beneficial owner)'!$K$3:$K$70,'DATA (Israeli beneficial owner)'!$L$3:$L$70,"&gt;="&amp;DATE(YEAR($A45),MONTH($A45),1),'DATA (Israeli beneficial owner)'!$L$3:$L$70,"&lt;"&amp;EOMONTH($A45,0)+1)</f>
        <v>0</v>
      </c>
      <c r="F45" s="1">
        <f>COUNTIFS('DATA (Israeli origin)'!$L$3:$L$145,"&gt;="&amp;DATE(YEAR(A45),MONTH(A45),1),'DATA (Israeli origin)'!$L$3:$L$145,"&lt;"&amp;EOMONTH(A45,0)+1)</f>
        <v>0</v>
      </c>
      <c r="G45" s="6">
        <f>SUMIFS('DATA (Israeli origin)'!$K$3:$K$145,'DATA (Israeli origin)'!$L$3:$L$145,"&gt;="&amp;DATE(YEAR($A45),MONTH($A45),1),'DATA (Israeli origin)'!$L$3:$L$145,"&lt;"&amp;EOMONTH($A45,0)+1)</f>
        <v>0</v>
      </c>
      <c r="H45" s="1">
        <f t="shared" si="0"/>
        <v>5</v>
      </c>
      <c r="I45" s="6">
        <f t="shared" si="1"/>
        <v>1643129.92</v>
      </c>
    </row>
    <row r="46" spans="1:9" x14ac:dyDescent="0.2">
      <c r="A46" s="23">
        <v>45047</v>
      </c>
      <c r="B46" s="1">
        <f>COUNTIFS('DATA (Israeli contractor)'!$L$3:$L$147,"&gt;="&amp;DATE(YEAR(A46),MONTH(A46),1),'DATA (Israeli contractor)'!$L$3:$L$147,"&lt;"&amp;EOMONTH(A46,0)+1)</f>
        <v>4</v>
      </c>
      <c r="C46" s="6">
        <f>SUMIFS('DATA (Israeli contractor)'!$K$3:$K$147,'DATA (Israeli contractor)'!$L$3:$L$147,"&gt;="&amp;DATE(YEAR(A46),MONTH(A46),1),'DATA (Israeli contractor)'!$L$3:$L$147,"&lt;"&amp;EOMONTH(A46,0)+1)</f>
        <v>8873047.7312950008</v>
      </c>
      <c r="D46" s="1">
        <f>COUNTIFS('DATA (Israeli beneficial owner)'!$L$3:$L$70,"&gt;="&amp;DATE(YEAR(A46),MONTH(A46),1),'DATA (Israeli beneficial owner)'!$L$3:$L$70,"&lt;"&amp;EOMONTH(A46,0)+1)</f>
        <v>1</v>
      </c>
      <c r="E46" s="6">
        <f>SUMIFS('DATA (Israeli beneficial owner)'!$K$3:$K$70,'DATA (Israeli beneficial owner)'!$L$3:$L$70,"&gt;="&amp;DATE(YEAR($A46),MONTH($A46),1),'DATA (Israeli beneficial owner)'!$L$3:$L$70,"&lt;"&amp;EOMONTH($A46,0)+1)</f>
        <v>0</v>
      </c>
      <c r="F46" s="1">
        <f>COUNTIFS('DATA (Israeli origin)'!$L$3:$L$145,"&gt;="&amp;DATE(YEAR(A46),MONTH(A46),1),'DATA (Israeli origin)'!$L$3:$L$145,"&lt;"&amp;EOMONTH(A46,0)+1)</f>
        <v>0</v>
      </c>
      <c r="G46" s="6">
        <f>SUMIFS('DATA (Israeli origin)'!$K$3:$K$145,'DATA (Israeli origin)'!$L$3:$L$145,"&gt;="&amp;DATE(YEAR($A46),MONTH($A46),1),'DATA (Israeli origin)'!$L$3:$L$145,"&lt;"&amp;EOMONTH($A46,0)+1)</f>
        <v>0</v>
      </c>
      <c r="H46" s="1">
        <f t="shared" si="0"/>
        <v>5</v>
      </c>
      <c r="I46" s="6">
        <f t="shared" si="1"/>
        <v>8873047.7312950008</v>
      </c>
    </row>
    <row r="47" spans="1:9" x14ac:dyDescent="0.2">
      <c r="A47" s="23">
        <v>45078</v>
      </c>
      <c r="B47" s="1">
        <f>COUNTIFS('DATA (Israeli contractor)'!$L$3:$L$147,"&gt;="&amp;DATE(YEAR(A47),MONTH(A47),1),'DATA (Israeli contractor)'!$L$3:$L$147,"&lt;"&amp;EOMONTH(A47,0)+1)</f>
        <v>3</v>
      </c>
      <c r="C47" s="6">
        <f>SUMIFS('DATA (Israeli contractor)'!$K$3:$K$147,'DATA (Israeli contractor)'!$L$3:$L$147,"&gt;="&amp;DATE(YEAR(A47),MONTH(A47),1),'DATA (Israeli contractor)'!$L$3:$L$147,"&lt;"&amp;EOMONTH(A47,0)+1)</f>
        <v>54814655</v>
      </c>
      <c r="D47" s="1">
        <f>COUNTIFS('DATA (Israeli beneficial owner)'!$L$3:$L$70,"&gt;="&amp;DATE(YEAR(A47),MONTH(A47),1),'DATA (Israeli beneficial owner)'!$L$3:$L$70,"&lt;"&amp;EOMONTH(A47,0)+1)</f>
        <v>0</v>
      </c>
      <c r="E47" s="6">
        <f>SUMIFS('DATA (Israeli beneficial owner)'!$K$3:$K$70,'DATA (Israeli beneficial owner)'!$L$3:$L$70,"&gt;="&amp;DATE(YEAR($A47),MONTH($A47),1),'DATA (Israeli beneficial owner)'!$L$3:$L$70,"&lt;"&amp;EOMONTH($A47,0)+1)</f>
        <v>0</v>
      </c>
      <c r="F47" s="1">
        <f>COUNTIFS('DATA (Israeli origin)'!$L$3:$L$145,"&gt;="&amp;DATE(YEAR(A47),MONTH(A47),1),'DATA (Israeli origin)'!$L$3:$L$145,"&lt;"&amp;EOMONTH(A47,0)+1)</f>
        <v>0</v>
      </c>
      <c r="G47" s="6">
        <f>SUMIFS('DATA (Israeli origin)'!$K$3:$K$145,'DATA (Israeli origin)'!$L$3:$L$145,"&gt;="&amp;DATE(YEAR($A47),MONTH($A47),1),'DATA (Israeli origin)'!$L$3:$L$145,"&lt;"&amp;EOMONTH($A47,0)+1)</f>
        <v>0</v>
      </c>
      <c r="H47" s="1">
        <f t="shared" si="0"/>
        <v>3</v>
      </c>
      <c r="I47" s="6">
        <f t="shared" si="1"/>
        <v>54814655</v>
      </c>
    </row>
    <row r="48" spans="1:9" x14ac:dyDescent="0.2">
      <c r="A48" s="23">
        <v>45108</v>
      </c>
      <c r="B48" s="1">
        <f>COUNTIFS('DATA (Israeli contractor)'!$L$3:$L$147,"&gt;="&amp;DATE(YEAR(A48),MONTH(A48),1),'DATA (Israeli contractor)'!$L$3:$L$147,"&lt;"&amp;EOMONTH(A48,0)+1)</f>
        <v>0</v>
      </c>
      <c r="C48" s="6">
        <f>SUMIFS('DATA (Israeli contractor)'!$K$3:$K$147,'DATA (Israeli contractor)'!$L$3:$L$147,"&gt;="&amp;DATE(YEAR(A48),MONTH(A48),1),'DATA (Israeli contractor)'!$L$3:$L$147,"&lt;"&amp;EOMONTH(A48,0)+1)</f>
        <v>0</v>
      </c>
      <c r="D48" s="1">
        <f>COUNTIFS('DATA (Israeli beneficial owner)'!$L$3:$L$70,"&gt;="&amp;DATE(YEAR(A48),MONTH(A48),1),'DATA (Israeli beneficial owner)'!$L$3:$L$70,"&lt;"&amp;EOMONTH(A48,0)+1)</f>
        <v>1</v>
      </c>
      <c r="E48" s="6">
        <f>SUMIFS('DATA (Israeli beneficial owner)'!$K$3:$K$70,'DATA (Israeli beneficial owner)'!$L$3:$L$70,"&gt;="&amp;DATE(YEAR($A48),MONTH($A48),1),'DATA (Israeli beneficial owner)'!$L$3:$L$70,"&lt;"&amp;EOMONTH($A48,0)+1)</f>
        <v>0</v>
      </c>
      <c r="F48" s="1">
        <f>COUNTIFS('DATA (Israeli origin)'!$L$3:$L$145,"&gt;="&amp;DATE(YEAR(A48),MONTH(A48),1),'DATA (Israeli origin)'!$L$3:$L$145,"&lt;"&amp;EOMONTH(A48,0)+1)</f>
        <v>0</v>
      </c>
      <c r="G48" s="6">
        <f>SUMIFS('DATA (Israeli origin)'!$K$3:$K$145,'DATA (Israeli origin)'!$L$3:$L$145,"&gt;="&amp;DATE(YEAR($A48),MONTH($A48),1),'DATA (Israeli origin)'!$L$3:$L$145,"&lt;"&amp;EOMONTH($A48,0)+1)</f>
        <v>0</v>
      </c>
      <c r="H48" s="1">
        <f t="shared" si="0"/>
        <v>1</v>
      </c>
      <c r="I48" s="6">
        <f t="shared" si="1"/>
        <v>0</v>
      </c>
    </row>
    <row r="49" spans="1:9" x14ac:dyDescent="0.2">
      <c r="A49" s="23">
        <v>45139</v>
      </c>
      <c r="B49" s="1">
        <f>COUNTIFS('DATA (Israeli contractor)'!$L$3:$L$147,"&gt;="&amp;DATE(YEAR(A49),MONTH(A49),1),'DATA (Israeli contractor)'!$L$3:$L$147,"&lt;"&amp;EOMONTH(A49,0)+1)</f>
        <v>5</v>
      </c>
      <c r="C49" s="6">
        <f>SUMIFS('DATA (Israeli contractor)'!$K$3:$K$147,'DATA (Israeli contractor)'!$L$3:$L$147,"&gt;="&amp;DATE(YEAR(A49),MONTH(A49),1),'DATA (Israeli contractor)'!$L$3:$L$147,"&lt;"&amp;EOMONTH(A49,0)+1)</f>
        <v>85935078.456799999</v>
      </c>
      <c r="D49" s="1">
        <f>COUNTIFS('DATA (Israeli beneficial owner)'!$L$3:$L$70,"&gt;="&amp;DATE(YEAR(A49),MONTH(A49),1),'DATA (Israeli beneficial owner)'!$L$3:$L$70,"&lt;"&amp;EOMONTH(A49,0)+1)</f>
        <v>0</v>
      </c>
      <c r="E49" s="6">
        <f>SUMIFS('DATA (Israeli beneficial owner)'!$K$3:$K$70,'DATA (Israeli beneficial owner)'!$L$3:$L$70,"&gt;="&amp;DATE(YEAR($A49),MONTH($A49),1),'DATA (Israeli beneficial owner)'!$L$3:$L$70,"&lt;"&amp;EOMONTH($A49,0)+1)</f>
        <v>0</v>
      </c>
      <c r="F49" s="1">
        <f>COUNTIFS('DATA (Israeli origin)'!$L$3:$L$145,"&gt;="&amp;DATE(YEAR(A49),MONTH(A49),1),'DATA (Israeli origin)'!$L$3:$L$145,"&lt;"&amp;EOMONTH(A49,0)+1)</f>
        <v>0</v>
      </c>
      <c r="G49" s="6">
        <f>SUMIFS('DATA (Israeli origin)'!$K$3:$K$145,'DATA (Israeli origin)'!$L$3:$L$145,"&gt;="&amp;DATE(YEAR($A49),MONTH($A49),1),'DATA (Israeli origin)'!$L$3:$L$145,"&lt;"&amp;EOMONTH($A49,0)+1)</f>
        <v>0</v>
      </c>
      <c r="H49" s="1">
        <f t="shared" si="0"/>
        <v>5</v>
      </c>
      <c r="I49" s="6">
        <f t="shared" si="1"/>
        <v>85935078.456799999</v>
      </c>
    </row>
    <row r="50" spans="1:9" x14ac:dyDescent="0.2">
      <c r="A50" s="23">
        <v>45170</v>
      </c>
      <c r="B50" s="1">
        <f>COUNTIFS('DATA (Israeli contractor)'!$L$3:$L$147,"&gt;="&amp;DATE(YEAR(A50),MONTH(A50),1),'DATA (Israeli contractor)'!$L$3:$L$147,"&lt;"&amp;EOMONTH(A50,0)+1)</f>
        <v>2</v>
      </c>
      <c r="C50" s="6">
        <f>SUMIFS('DATA (Israeli contractor)'!$K$3:$K$147,'DATA (Israeli contractor)'!$L$3:$L$147,"&gt;="&amp;DATE(YEAR(A50),MONTH(A50),1),'DATA (Israeli contractor)'!$L$3:$L$147,"&lt;"&amp;EOMONTH(A50,0)+1)</f>
        <v>371564503</v>
      </c>
      <c r="D50" s="1">
        <f>COUNTIFS('DATA (Israeli beneficial owner)'!$L$3:$L$70,"&gt;="&amp;DATE(YEAR(A50),MONTH(A50),1),'DATA (Israeli beneficial owner)'!$L$3:$L$70,"&lt;"&amp;EOMONTH(A50,0)+1)</f>
        <v>1</v>
      </c>
      <c r="E50" s="6">
        <f>SUMIFS('DATA (Israeli beneficial owner)'!$K$3:$K$70,'DATA (Israeli beneficial owner)'!$L$3:$L$70,"&gt;="&amp;DATE(YEAR($A50),MONTH($A50),1),'DATA (Israeli beneficial owner)'!$L$3:$L$70,"&lt;"&amp;EOMONTH($A50,0)+1)</f>
        <v>0</v>
      </c>
      <c r="F50" s="1">
        <f>COUNTIFS('DATA (Israeli origin)'!$L$3:$L$145,"&gt;="&amp;DATE(YEAR(A50),MONTH(A50),1),'DATA (Israeli origin)'!$L$3:$L$145,"&lt;"&amp;EOMONTH(A50,0)+1)</f>
        <v>0</v>
      </c>
      <c r="G50" s="6">
        <f>SUMIFS('DATA (Israeli origin)'!$K$3:$K$145,'DATA (Israeli origin)'!$L$3:$L$145,"&gt;="&amp;DATE(YEAR($A50),MONTH($A50),1),'DATA (Israeli origin)'!$L$3:$L$145,"&lt;"&amp;EOMONTH($A50,0)+1)</f>
        <v>0</v>
      </c>
      <c r="H50" s="1">
        <f t="shared" si="0"/>
        <v>3</v>
      </c>
      <c r="I50" s="6">
        <f t="shared" si="1"/>
        <v>371564503</v>
      </c>
    </row>
    <row r="51" spans="1:9" x14ac:dyDescent="0.2">
      <c r="A51" s="23">
        <v>45200</v>
      </c>
      <c r="B51" s="1">
        <f>COUNTIFS('DATA (Israeli contractor)'!$L$3:$L$147,"&gt;="&amp;DATE(YEAR(A51),MONTH(A51),1),'DATA (Israeli contractor)'!$L$3:$L$147,"&lt;"&amp;EOMONTH(A51,0)+1)</f>
        <v>2</v>
      </c>
      <c r="C51" s="6">
        <f>SUMIFS('DATA (Israeli contractor)'!$K$3:$K$147,'DATA (Israeli contractor)'!$L$3:$L$147,"&gt;="&amp;DATE(YEAR(A51),MONTH(A51),1),'DATA (Israeli contractor)'!$L$3:$L$147,"&lt;"&amp;EOMONTH(A51,0)+1)</f>
        <v>4600457</v>
      </c>
      <c r="D51" s="1">
        <f>COUNTIFS('DATA (Israeli beneficial owner)'!$L$3:$L$70,"&gt;="&amp;DATE(YEAR(A51),MONTH(A51),1),'DATA (Israeli beneficial owner)'!$L$3:$L$70,"&lt;"&amp;EOMONTH(A51,0)+1)</f>
        <v>0</v>
      </c>
      <c r="E51" s="6">
        <f>SUMIFS('DATA (Israeli beneficial owner)'!$K$3:$K$70,'DATA (Israeli beneficial owner)'!$L$3:$L$70,"&gt;="&amp;DATE(YEAR($A51),MONTH($A51),1),'DATA (Israeli beneficial owner)'!$L$3:$L$70,"&lt;"&amp;EOMONTH($A51,0)+1)</f>
        <v>0</v>
      </c>
      <c r="F51" s="1">
        <f>COUNTIFS('DATA (Israeli origin)'!$L$3:$L$145,"&gt;="&amp;DATE(YEAR(A51),MONTH(A51),1),'DATA (Israeli origin)'!$L$3:$L$145,"&lt;"&amp;EOMONTH(A51,0)+1)</f>
        <v>0</v>
      </c>
      <c r="G51" s="6">
        <f>SUMIFS('DATA (Israeli origin)'!$K$3:$K$145,'DATA (Israeli origin)'!$L$3:$L$145,"&gt;="&amp;DATE(YEAR($A51),MONTH($A51),1),'DATA (Israeli origin)'!$L$3:$L$145,"&lt;"&amp;EOMONTH($A51,0)+1)</f>
        <v>0</v>
      </c>
      <c r="H51" s="1">
        <f t="shared" si="0"/>
        <v>2</v>
      </c>
      <c r="I51" s="6">
        <f t="shared" si="1"/>
        <v>4600457</v>
      </c>
    </row>
    <row r="52" spans="1:9" x14ac:dyDescent="0.2">
      <c r="A52" s="23">
        <v>45231</v>
      </c>
      <c r="B52" s="1">
        <f>COUNTIFS('DATA (Israeli contractor)'!$L$3:$L$147,"&gt;="&amp;DATE(YEAR(A52),MONTH(A52),1),'DATA (Israeli contractor)'!$L$3:$L$147,"&lt;"&amp;EOMONTH(A52,0)+1)</f>
        <v>0</v>
      </c>
      <c r="C52" s="6">
        <f>SUMIFS('DATA (Israeli contractor)'!$K$3:$K$147,'DATA (Israeli contractor)'!$L$3:$L$147,"&gt;="&amp;DATE(YEAR(A52),MONTH(A52),1),'DATA (Israeli contractor)'!$L$3:$L$147,"&lt;"&amp;EOMONTH(A52,0)+1)</f>
        <v>0</v>
      </c>
      <c r="D52" s="1">
        <f>COUNTIFS('DATA (Israeli beneficial owner)'!$L$3:$L$70,"&gt;="&amp;DATE(YEAR(A52),MONTH(A52),1),'DATA (Israeli beneficial owner)'!$L$3:$L$70,"&lt;"&amp;EOMONTH(A52,0)+1)</f>
        <v>2</v>
      </c>
      <c r="E52" s="6">
        <f>SUMIFS('DATA (Israeli beneficial owner)'!$K$3:$K$70,'DATA (Israeli beneficial owner)'!$L$3:$L$70,"&gt;="&amp;DATE(YEAR($A52),MONTH($A52),1),'DATA (Israeli beneficial owner)'!$L$3:$L$70,"&lt;"&amp;EOMONTH($A52,0)+1)</f>
        <v>23519528.107500002</v>
      </c>
      <c r="F52" s="1">
        <f>COUNTIFS('DATA (Israeli origin)'!$L$3:$L$145,"&gt;="&amp;DATE(YEAR(A52),MONTH(A52),1),'DATA (Israeli origin)'!$L$3:$L$145,"&lt;"&amp;EOMONTH(A52,0)+1)</f>
        <v>0</v>
      </c>
      <c r="G52" s="6">
        <f>SUMIFS('DATA (Israeli origin)'!$K$3:$K$145,'DATA (Israeli origin)'!$L$3:$L$145,"&gt;="&amp;DATE(YEAR($A52),MONTH($A52),1),'DATA (Israeli origin)'!$L$3:$L$145,"&lt;"&amp;EOMONTH($A52,0)+1)</f>
        <v>0</v>
      </c>
      <c r="H52" s="1">
        <f t="shared" si="0"/>
        <v>2</v>
      </c>
      <c r="I52" s="6">
        <f t="shared" si="1"/>
        <v>23519528.107500002</v>
      </c>
    </row>
    <row r="53" spans="1:9" x14ac:dyDescent="0.2">
      <c r="A53" s="23">
        <v>45261</v>
      </c>
      <c r="B53" s="1">
        <f>COUNTIFS('DATA (Israeli contractor)'!$L$3:$L$147,"&gt;="&amp;DATE(YEAR(A53),MONTH(A53),1),'DATA (Israeli contractor)'!$L$3:$L$147,"&lt;"&amp;EOMONTH(A53,0)+1)</f>
        <v>3</v>
      </c>
      <c r="C53" s="6">
        <f>SUMIFS('DATA (Israeli contractor)'!$K$3:$K$147,'DATA (Israeli contractor)'!$L$3:$L$147,"&gt;="&amp;DATE(YEAR(A53),MONTH(A53),1),'DATA (Israeli contractor)'!$L$3:$L$147,"&lt;"&amp;EOMONTH(A53,0)+1)</f>
        <v>70508228.599999994</v>
      </c>
      <c r="D53" s="1">
        <f>COUNTIFS('DATA (Israeli beneficial owner)'!$L$3:$L$70,"&gt;="&amp;DATE(YEAR(A53),MONTH(A53),1),'DATA (Israeli beneficial owner)'!$L$3:$L$70,"&lt;"&amp;EOMONTH(A53,0)+1)</f>
        <v>2</v>
      </c>
      <c r="E53" s="6">
        <f>SUMIFS('DATA (Israeli beneficial owner)'!$K$3:$K$70,'DATA (Israeli beneficial owner)'!$L$3:$L$70,"&gt;="&amp;DATE(YEAR($A53),MONTH($A53),1),'DATA (Israeli beneficial owner)'!$L$3:$L$70,"&lt;"&amp;EOMONTH($A53,0)+1)</f>
        <v>0</v>
      </c>
      <c r="F53" s="1">
        <f>COUNTIFS('DATA (Israeli origin)'!$L$3:$L$145,"&gt;="&amp;DATE(YEAR(A53),MONTH(A53),1),'DATA (Israeli origin)'!$L$3:$L$145,"&lt;"&amp;EOMONTH(A53,0)+1)</f>
        <v>0</v>
      </c>
      <c r="G53" s="6">
        <f>SUMIFS('DATA (Israeli origin)'!$K$3:$K$145,'DATA (Israeli origin)'!$L$3:$L$145,"&gt;="&amp;DATE(YEAR($A53),MONTH($A53),1),'DATA (Israeli origin)'!$L$3:$L$145,"&lt;"&amp;EOMONTH($A53,0)+1)</f>
        <v>0</v>
      </c>
      <c r="H53" s="1">
        <f t="shared" si="0"/>
        <v>5</v>
      </c>
      <c r="I53" s="6">
        <f t="shared" si="1"/>
        <v>70508228.599999994</v>
      </c>
    </row>
    <row r="54" spans="1:9" x14ac:dyDescent="0.2">
      <c r="A54" s="23">
        <v>45292</v>
      </c>
      <c r="B54" s="1">
        <f>COUNTIFS('DATA (Israeli contractor)'!$L$3:$L$147,"&gt;="&amp;DATE(YEAR(A54),MONTH(A54),1),'DATA (Israeli contractor)'!$L$3:$L$147,"&lt;"&amp;EOMONTH(A54,0)+1)</f>
        <v>1</v>
      </c>
      <c r="C54" s="6">
        <f>SUMIFS('DATA (Israeli contractor)'!$K$3:$K$147,'DATA (Israeli contractor)'!$L$3:$L$147,"&gt;="&amp;DATE(YEAR(A54),MONTH(A54),1),'DATA (Israeli contractor)'!$L$3:$L$147,"&lt;"&amp;EOMONTH(A54,0)+1)</f>
        <v>86837.15</v>
      </c>
      <c r="D54" s="1">
        <f>COUNTIFS('DATA (Israeli beneficial owner)'!$L$3:$L$70,"&gt;="&amp;DATE(YEAR(A54),MONTH(A54),1),'DATA (Israeli beneficial owner)'!$L$3:$L$70,"&lt;"&amp;EOMONTH(A54,0)+1)</f>
        <v>2</v>
      </c>
      <c r="E54" s="6">
        <f>SUMIFS('DATA (Israeli beneficial owner)'!$K$3:$K$70,'DATA (Israeli beneficial owner)'!$L$3:$L$70,"&gt;="&amp;DATE(YEAR($A54),MONTH($A54),1),'DATA (Israeli beneficial owner)'!$L$3:$L$70,"&lt;"&amp;EOMONTH($A54,0)+1)</f>
        <v>4586837.1500000004</v>
      </c>
      <c r="F54" s="1">
        <f>COUNTIFS('DATA (Israeli origin)'!$L$3:$L$145,"&gt;="&amp;DATE(YEAR(A54),MONTH(A54),1),'DATA (Israeli origin)'!$L$3:$L$145,"&lt;"&amp;EOMONTH(A54,0)+1)</f>
        <v>0</v>
      </c>
      <c r="G54" s="6">
        <f>SUMIFS('DATA (Israeli origin)'!$K$3:$K$145,'DATA (Israeli origin)'!$L$3:$L$145,"&gt;="&amp;DATE(YEAR($A54),MONTH($A54),1),'DATA (Israeli origin)'!$L$3:$L$145,"&lt;"&amp;EOMONTH($A54,0)+1)</f>
        <v>0</v>
      </c>
      <c r="H54" s="1">
        <f t="shared" si="0"/>
        <v>3</v>
      </c>
      <c r="I54" s="6">
        <f t="shared" si="1"/>
        <v>4673674.3000000007</v>
      </c>
    </row>
    <row r="55" spans="1:9" x14ac:dyDescent="0.2">
      <c r="A55" s="23">
        <v>45323</v>
      </c>
      <c r="B55" s="1">
        <f>COUNTIFS('DATA (Israeli contractor)'!$L$3:$L$147,"&gt;="&amp;DATE(YEAR(A55),MONTH(A55),1),'DATA (Israeli contractor)'!$L$3:$L$147,"&lt;"&amp;EOMONTH(A55,0)+1)</f>
        <v>4</v>
      </c>
      <c r="C55" s="6">
        <f>SUMIFS('DATA (Israeli contractor)'!$K$3:$K$147,'DATA (Israeli contractor)'!$L$3:$L$147,"&gt;="&amp;DATE(YEAR(A55),MONTH(A55),1),'DATA (Israeli contractor)'!$L$3:$L$147,"&lt;"&amp;EOMONTH(A55,0)+1)</f>
        <v>212832475.31569999</v>
      </c>
      <c r="D55" s="1">
        <f>COUNTIFS('DATA (Israeli beneficial owner)'!$L$3:$L$70,"&gt;="&amp;DATE(YEAR(A55),MONTH(A55),1),'DATA (Israeli beneficial owner)'!$L$3:$L$70,"&lt;"&amp;EOMONTH(A55,0)+1)</f>
        <v>1</v>
      </c>
      <c r="E55" s="6">
        <f>SUMIFS('DATA (Israeli beneficial owner)'!$K$3:$K$70,'DATA (Israeli beneficial owner)'!$L$3:$L$70,"&gt;="&amp;DATE(YEAR($A55),MONTH($A55),1),'DATA (Israeli beneficial owner)'!$L$3:$L$70,"&lt;"&amp;EOMONTH($A55,0)+1)</f>
        <v>32542615.5768</v>
      </c>
      <c r="F55" s="1">
        <f>COUNTIFS('DATA (Israeli origin)'!$L$3:$L$145,"&gt;="&amp;DATE(YEAR(A55),MONTH(A55),1),'DATA (Israeli origin)'!$L$3:$L$145,"&lt;"&amp;EOMONTH(A55,0)+1)</f>
        <v>0</v>
      </c>
      <c r="G55" s="6">
        <f>SUMIFS('DATA (Israeli origin)'!$K$3:$K$145,'DATA (Israeli origin)'!$L$3:$L$145,"&gt;="&amp;DATE(YEAR($A55),MONTH($A55),1),'DATA (Israeli origin)'!$L$3:$L$145,"&lt;"&amp;EOMONTH($A55,0)+1)</f>
        <v>0</v>
      </c>
      <c r="H55" s="1">
        <f t="shared" si="0"/>
        <v>5</v>
      </c>
      <c r="I55" s="6">
        <f t="shared" si="1"/>
        <v>245375090.89249998</v>
      </c>
    </row>
    <row r="56" spans="1:9" x14ac:dyDescent="0.2">
      <c r="A56" s="23">
        <v>45352</v>
      </c>
      <c r="B56" s="1">
        <f>COUNTIFS('DATA (Israeli contractor)'!$L$3:$L$147,"&gt;="&amp;DATE(YEAR(A56),MONTH(A56),1),'DATA (Israeli contractor)'!$L$3:$L$147,"&lt;"&amp;EOMONTH(A56,0)+1)</f>
        <v>1</v>
      </c>
      <c r="C56" s="6">
        <f>SUMIFS('DATA (Israeli contractor)'!$K$3:$K$147,'DATA (Israeli contractor)'!$L$3:$L$147,"&gt;="&amp;DATE(YEAR(A56),MONTH(A56),1),'DATA (Israeli contractor)'!$L$3:$L$147,"&lt;"&amp;EOMONTH(A56,0)+1)</f>
        <v>3959388</v>
      </c>
      <c r="D56" s="1">
        <f>COUNTIFS('DATA (Israeli beneficial owner)'!$L$3:$L$70,"&gt;="&amp;DATE(YEAR(A56),MONTH(A56),1),'DATA (Israeli beneficial owner)'!$L$3:$L$70,"&lt;"&amp;EOMONTH(A56,0)+1)</f>
        <v>4</v>
      </c>
      <c r="E56" s="6">
        <f>SUMIFS('DATA (Israeli beneficial owner)'!$K$3:$K$70,'DATA (Israeli beneficial owner)'!$L$3:$L$70,"&gt;="&amp;DATE(YEAR($A56),MONTH($A56),1),'DATA (Israeli beneficial owner)'!$L$3:$L$70,"&lt;"&amp;EOMONTH($A56,0)+1)</f>
        <v>69570709.950560004</v>
      </c>
      <c r="F56" s="1">
        <f>COUNTIFS('DATA (Israeli origin)'!$L$3:$L$145,"&gt;="&amp;DATE(YEAR(A56),MONTH(A56),1),'DATA (Israeli origin)'!$L$3:$L$145,"&lt;"&amp;EOMONTH(A56,0)+1)</f>
        <v>0</v>
      </c>
      <c r="G56" s="6">
        <f>SUMIFS('DATA (Israeli origin)'!$K$3:$K$145,'DATA (Israeli origin)'!$L$3:$L$145,"&gt;="&amp;DATE(YEAR($A56),MONTH($A56),1),'DATA (Israeli origin)'!$L$3:$L$145,"&lt;"&amp;EOMONTH($A56,0)+1)</f>
        <v>0</v>
      </c>
      <c r="H56" s="1">
        <f t="shared" si="0"/>
        <v>5</v>
      </c>
      <c r="I56" s="6">
        <f t="shared" si="1"/>
        <v>73530097.950560004</v>
      </c>
    </row>
    <row r="57" spans="1:9" x14ac:dyDescent="0.2">
      <c r="A57" s="23">
        <v>45383</v>
      </c>
      <c r="B57" s="1">
        <f>COUNTIFS('DATA (Israeli contractor)'!$L$3:$L$147,"&gt;="&amp;DATE(YEAR(A57),MONTH(A57),1),'DATA (Israeli contractor)'!$L$3:$L$147,"&lt;"&amp;EOMONTH(A57,0)+1)</f>
        <v>5</v>
      </c>
      <c r="C57" s="6">
        <f>SUMIFS('DATA (Israeli contractor)'!$K$3:$K$147,'DATA (Israeli contractor)'!$L$3:$L$147,"&gt;="&amp;DATE(YEAR(A57),MONTH(A57),1),'DATA (Israeli contractor)'!$L$3:$L$147,"&lt;"&amp;EOMONTH(A57,0)+1)</f>
        <v>210711178.7376</v>
      </c>
      <c r="D57" s="1">
        <f>COUNTIFS('DATA (Israeli beneficial owner)'!$L$3:$L$70,"&gt;="&amp;DATE(YEAR(A57),MONTH(A57),1),'DATA (Israeli beneficial owner)'!$L$3:$L$70,"&lt;"&amp;EOMONTH(A57,0)+1)</f>
        <v>6</v>
      </c>
      <c r="E57" s="6">
        <f>SUMIFS('DATA (Israeli beneficial owner)'!$K$3:$K$70,'DATA (Israeli beneficial owner)'!$L$3:$L$70,"&gt;="&amp;DATE(YEAR($A57),MONTH($A57),1),'DATA (Israeli beneficial owner)'!$L$3:$L$70,"&lt;"&amp;EOMONTH($A57,0)+1)</f>
        <v>13873981.600579999</v>
      </c>
      <c r="F57" s="1">
        <f>COUNTIFS('DATA (Israeli origin)'!$L$3:$L$145,"&gt;="&amp;DATE(YEAR(A57),MONTH(A57),1),'DATA (Israeli origin)'!$L$3:$L$145,"&lt;"&amp;EOMONTH(A57,0)+1)</f>
        <v>0</v>
      </c>
      <c r="G57" s="6">
        <f>SUMIFS('DATA (Israeli origin)'!$K$3:$K$145,'DATA (Israeli origin)'!$L$3:$L$145,"&gt;="&amp;DATE(YEAR($A57),MONTH($A57),1),'DATA (Israeli origin)'!$L$3:$L$145,"&lt;"&amp;EOMONTH($A57,0)+1)</f>
        <v>0</v>
      </c>
      <c r="H57" s="1">
        <f t="shared" si="0"/>
        <v>11</v>
      </c>
      <c r="I57" s="6">
        <f t="shared" si="1"/>
        <v>224585160.33818001</v>
      </c>
    </row>
    <row r="58" spans="1:9" x14ac:dyDescent="0.2">
      <c r="A58" s="23">
        <v>45413</v>
      </c>
      <c r="B58" s="1">
        <f>COUNTIFS('DATA (Israeli contractor)'!$L$3:$L$147,"&gt;="&amp;DATE(YEAR(A58),MONTH(A58),1),'DATA (Israeli contractor)'!$L$3:$L$147,"&lt;"&amp;EOMONTH(A58,0)+1)</f>
        <v>1</v>
      </c>
      <c r="C58" s="6">
        <f>SUMIFS('DATA (Israeli contractor)'!$K$3:$K$147,'DATA (Israeli contractor)'!$L$3:$L$147,"&gt;="&amp;DATE(YEAR(A58),MONTH(A58),1),'DATA (Israeli contractor)'!$L$3:$L$147,"&lt;"&amp;EOMONTH(A58,0)+1)</f>
        <v>980000</v>
      </c>
      <c r="D58" s="1">
        <f>COUNTIFS('DATA (Israeli beneficial owner)'!$L$3:$L$70,"&gt;="&amp;DATE(YEAR(A58),MONTH(A58),1),'DATA (Israeli beneficial owner)'!$L$3:$L$70,"&lt;"&amp;EOMONTH(A58,0)+1)</f>
        <v>3</v>
      </c>
      <c r="E58" s="6">
        <f>SUMIFS('DATA (Israeli beneficial owner)'!$K$3:$K$70,'DATA (Israeli beneficial owner)'!$L$3:$L$70,"&gt;="&amp;DATE(YEAR($A58),MONTH($A58),1),'DATA (Israeli beneficial owner)'!$L$3:$L$70,"&lt;"&amp;EOMONTH($A58,0)+1)</f>
        <v>33057068.518137597</v>
      </c>
      <c r="F58" s="1">
        <f>COUNTIFS('DATA (Israeli origin)'!$L$3:$L$145,"&gt;="&amp;DATE(YEAR(A58),MONTH(A58),1),'DATA (Israeli origin)'!$L$3:$L$145,"&lt;"&amp;EOMONTH(A58,0)+1)</f>
        <v>0</v>
      </c>
      <c r="G58" s="6">
        <f>SUMIFS('DATA (Israeli origin)'!$K$3:$K$145,'DATA (Israeli origin)'!$L$3:$L$145,"&gt;="&amp;DATE(YEAR($A58),MONTH($A58),1),'DATA (Israeli origin)'!$L$3:$L$145,"&lt;"&amp;EOMONTH($A58,0)+1)</f>
        <v>0</v>
      </c>
      <c r="H58" s="1">
        <f t="shared" si="0"/>
        <v>4</v>
      </c>
      <c r="I58" s="6">
        <f t="shared" si="1"/>
        <v>34037068.518137597</v>
      </c>
    </row>
    <row r="59" spans="1:9" x14ac:dyDescent="0.2">
      <c r="A59" s="23">
        <v>45444</v>
      </c>
      <c r="B59" s="1">
        <f>COUNTIFS('DATA (Israeli contractor)'!$L$3:$L$147,"&gt;="&amp;DATE(YEAR(A59),MONTH(A59),1),'DATA (Israeli contractor)'!$L$3:$L$147,"&lt;"&amp;EOMONTH(A59,0)+1)</f>
        <v>2</v>
      </c>
      <c r="C59" s="6">
        <f>SUMIFS('DATA (Israeli contractor)'!$K$3:$K$147,'DATA (Israeli contractor)'!$L$3:$L$147,"&gt;="&amp;DATE(YEAR(A59),MONTH(A59),1),'DATA (Israeli contractor)'!$L$3:$L$147,"&lt;"&amp;EOMONTH(A59,0)+1)</f>
        <v>809538</v>
      </c>
      <c r="D59" s="1">
        <f>COUNTIFS('DATA (Israeli beneficial owner)'!$L$3:$L$70,"&gt;="&amp;DATE(YEAR(A59),MONTH(A59),1),'DATA (Israeli beneficial owner)'!$L$3:$L$70,"&lt;"&amp;EOMONTH(A59,0)+1)</f>
        <v>2</v>
      </c>
      <c r="E59" s="6">
        <f>SUMIFS('DATA (Israeli beneficial owner)'!$K$3:$K$70,'DATA (Israeli beneficial owner)'!$L$3:$L$70,"&gt;="&amp;DATE(YEAR($A59),MONTH($A59),1),'DATA (Israeli beneficial owner)'!$L$3:$L$70,"&lt;"&amp;EOMONTH($A59,0)+1)</f>
        <v>413190.76799999998</v>
      </c>
      <c r="F59" s="1">
        <f>COUNTIFS('DATA (Israeli origin)'!$L$3:$L$145,"&gt;="&amp;DATE(YEAR(A59),MONTH(A59),1),'DATA (Israeli origin)'!$L$3:$L$145,"&lt;"&amp;EOMONTH(A59,0)+1)</f>
        <v>0</v>
      </c>
      <c r="G59" s="6">
        <f>SUMIFS('DATA (Israeli origin)'!$K$3:$K$145,'DATA (Israeli origin)'!$L$3:$L$145,"&gt;="&amp;DATE(YEAR($A59),MONTH($A59),1),'DATA (Israeli origin)'!$L$3:$L$145,"&lt;"&amp;EOMONTH($A59,0)+1)</f>
        <v>0</v>
      </c>
      <c r="H59" s="1">
        <f t="shared" si="0"/>
        <v>4</v>
      </c>
      <c r="I59" s="6">
        <f t="shared" si="1"/>
        <v>1222728.7679999999</v>
      </c>
    </row>
    <row r="60" spans="1:9" x14ac:dyDescent="0.2">
      <c r="A60" s="23">
        <v>45474</v>
      </c>
      <c r="B60" s="1">
        <f>COUNTIFS('DATA (Israeli contractor)'!$L$3:$L$147,"&gt;="&amp;DATE(YEAR(A60),MONTH(A60),1),'DATA (Israeli contractor)'!$L$3:$L$147,"&lt;"&amp;EOMONTH(A60,0)+1)</f>
        <v>3</v>
      </c>
      <c r="C60" s="6">
        <f>SUMIFS('DATA (Israeli contractor)'!$K$3:$K$147,'DATA (Israeli contractor)'!$L$3:$L$147,"&gt;="&amp;DATE(YEAR(A60),MONTH(A60),1),'DATA (Israeli contractor)'!$L$3:$L$147,"&lt;"&amp;EOMONTH(A60,0)+1)</f>
        <v>2218252.7999999998</v>
      </c>
      <c r="D60" s="1">
        <f>COUNTIFS('DATA (Israeli beneficial owner)'!$L$3:$L$70,"&gt;="&amp;DATE(YEAR(A60),MONTH(A60),1),'DATA (Israeli beneficial owner)'!$L$3:$L$70,"&lt;"&amp;EOMONTH(A60,0)+1)</f>
        <v>3</v>
      </c>
      <c r="E60" s="6">
        <f>SUMIFS('DATA (Israeli beneficial owner)'!$K$3:$K$70,'DATA (Israeli beneficial owner)'!$L$3:$L$70,"&gt;="&amp;DATE(YEAR($A60),MONTH($A60),1),'DATA (Israeli beneficial owner)'!$L$3:$L$70,"&lt;"&amp;EOMONTH($A60,0)+1)</f>
        <v>2030044.66</v>
      </c>
      <c r="F60" s="1">
        <f>COUNTIFS('DATA (Israeli origin)'!$L$3:$L$145,"&gt;="&amp;DATE(YEAR(A60),MONTH(A60),1),'DATA (Israeli origin)'!$L$3:$L$145,"&lt;"&amp;EOMONTH(A60,0)+1)</f>
        <v>0</v>
      </c>
      <c r="G60" s="6">
        <f>SUMIFS('DATA (Israeli origin)'!$K$3:$K$145,'DATA (Israeli origin)'!$L$3:$L$145,"&gt;="&amp;DATE(YEAR($A60),MONTH($A60),1),'DATA (Israeli origin)'!$L$3:$L$145,"&lt;"&amp;EOMONTH($A60,0)+1)</f>
        <v>0</v>
      </c>
      <c r="H60" s="1">
        <f t="shared" si="0"/>
        <v>6</v>
      </c>
      <c r="I60" s="6">
        <f t="shared" si="1"/>
        <v>4248297.46</v>
      </c>
    </row>
    <row r="61" spans="1:9" x14ac:dyDescent="0.2">
      <c r="A61" s="23">
        <v>45505</v>
      </c>
      <c r="B61" s="1">
        <f>COUNTIFS('DATA (Israeli contractor)'!$L$3:$L$147,"&gt;="&amp;DATE(YEAR(A61),MONTH(A61),1),'DATA (Israeli contractor)'!$L$3:$L$147,"&lt;"&amp;EOMONTH(A61,0)+1)</f>
        <v>4</v>
      </c>
      <c r="C61" s="6">
        <f>SUMIFS('DATA (Israeli contractor)'!$K$3:$K$147,'DATA (Israeli contractor)'!$L$3:$L$147,"&gt;="&amp;DATE(YEAR(A61),MONTH(A61),1),'DATA (Israeli contractor)'!$L$3:$L$147,"&lt;"&amp;EOMONTH(A61,0)+1)</f>
        <v>20446560</v>
      </c>
      <c r="D61" s="1">
        <f>COUNTIFS('DATA (Israeli beneficial owner)'!$L$3:$L$70,"&gt;="&amp;DATE(YEAR(A61),MONTH(A61),1),'DATA (Israeli beneficial owner)'!$L$3:$L$70,"&lt;"&amp;EOMONTH(A61,0)+1)</f>
        <v>1</v>
      </c>
      <c r="E61" s="6">
        <f>SUMIFS('DATA (Israeli beneficial owner)'!$K$3:$K$70,'DATA (Israeli beneficial owner)'!$L$3:$L$70,"&gt;="&amp;DATE(YEAR($A61),MONTH($A61),1),'DATA (Israeli beneficial owner)'!$L$3:$L$70,"&lt;"&amp;EOMONTH($A61,0)+1)</f>
        <v>221000</v>
      </c>
      <c r="F61" s="1">
        <f>COUNTIFS('DATA (Israeli origin)'!$L$3:$L$145,"&gt;="&amp;DATE(YEAR(A61),MONTH(A61),1),'DATA (Israeli origin)'!$L$3:$L$145,"&lt;"&amp;EOMONTH(A61,0)+1)</f>
        <v>0</v>
      </c>
      <c r="G61" s="6">
        <f>SUMIFS('DATA (Israeli origin)'!$K$3:$K$145,'DATA (Israeli origin)'!$L$3:$L$145,"&gt;="&amp;DATE(YEAR($A61),MONTH($A61),1),'DATA (Israeli origin)'!$L$3:$L$145,"&lt;"&amp;EOMONTH($A61,0)+1)</f>
        <v>0</v>
      </c>
      <c r="H61" s="1">
        <f t="shared" si="0"/>
        <v>5</v>
      </c>
      <c r="I61" s="6">
        <f t="shared" si="1"/>
        <v>20667560</v>
      </c>
    </row>
    <row r="62" spans="1:9" x14ac:dyDescent="0.2">
      <c r="A62" s="23">
        <v>45536</v>
      </c>
      <c r="B62" s="1">
        <f>COUNTIFS('DATA (Israeli contractor)'!$L$3:$L$147,"&gt;="&amp;DATE(YEAR(A62),MONTH(A62),1),'DATA (Israeli contractor)'!$L$3:$L$147,"&lt;"&amp;EOMONTH(A62,0)+1)</f>
        <v>3</v>
      </c>
      <c r="C62" s="6">
        <f>SUMIFS('DATA (Israeli contractor)'!$K$3:$K$147,'DATA (Israeli contractor)'!$L$3:$L$147,"&gt;="&amp;DATE(YEAR(A62),MONTH(A62),1),'DATA (Israeli contractor)'!$L$3:$L$147,"&lt;"&amp;EOMONTH(A62,0)+1)</f>
        <v>200000000</v>
      </c>
      <c r="D62" s="1">
        <f>COUNTIFS('DATA (Israeli beneficial owner)'!$L$3:$L$70,"&gt;="&amp;DATE(YEAR(A62),MONTH(A62),1),'DATA (Israeli beneficial owner)'!$L$3:$L$70,"&lt;"&amp;EOMONTH(A62,0)+1)</f>
        <v>5</v>
      </c>
      <c r="E62" s="6">
        <f>SUMIFS('DATA (Israeli beneficial owner)'!$K$3:$K$70,'DATA (Israeli beneficial owner)'!$L$3:$L$70,"&gt;="&amp;DATE(YEAR($A62),MONTH($A62),1),'DATA (Israeli beneficial owner)'!$L$3:$L$70,"&lt;"&amp;EOMONTH($A62,0)+1)</f>
        <v>831186.15749999986</v>
      </c>
      <c r="F62" s="1">
        <f>COUNTIFS('DATA (Israeli origin)'!$L$3:$L$145,"&gt;="&amp;DATE(YEAR(A62),MONTH(A62),1),'DATA (Israeli origin)'!$L$3:$L$145,"&lt;"&amp;EOMONTH(A62,0)+1)</f>
        <v>0</v>
      </c>
      <c r="G62" s="6">
        <f>SUMIFS('DATA (Israeli origin)'!$K$3:$K$145,'DATA (Israeli origin)'!$L$3:$L$145,"&gt;="&amp;DATE(YEAR($A62),MONTH($A62),1),'DATA (Israeli origin)'!$L$3:$L$145,"&lt;"&amp;EOMONTH($A62,0)+1)</f>
        <v>0</v>
      </c>
      <c r="H62" s="1">
        <f t="shared" si="0"/>
        <v>8</v>
      </c>
      <c r="I62" s="6">
        <f t="shared" si="1"/>
        <v>200831186.1575</v>
      </c>
    </row>
    <row r="63" spans="1:9" x14ac:dyDescent="0.2">
      <c r="A63" s="23">
        <v>45566</v>
      </c>
      <c r="B63" s="1">
        <f>COUNTIFS('DATA (Israeli contractor)'!$L$3:$L$147,"&gt;="&amp;DATE(YEAR(A63),MONTH(A63),1),'DATA (Israeli contractor)'!$L$3:$L$147,"&lt;"&amp;EOMONTH(A63,0)+1)</f>
        <v>5</v>
      </c>
      <c r="C63" s="6">
        <f>SUMIFS('DATA (Israeli contractor)'!$K$3:$K$147,'DATA (Israeli contractor)'!$L$3:$L$147,"&gt;="&amp;DATE(YEAR(A63),MONTH(A63),1),'DATA (Israeli contractor)'!$L$3:$L$147,"&lt;"&amp;EOMONTH(A63,0)+1)</f>
        <v>12787958</v>
      </c>
      <c r="D63" s="1">
        <f>COUNTIFS('DATA (Israeli beneficial owner)'!$L$3:$L$70,"&gt;="&amp;DATE(YEAR(A63),MONTH(A63),1),'DATA (Israeli beneficial owner)'!$L$3:$L$70,"&lt;"&amp;EOMONTH(A63,0)+1)</f>
        <v>4</v>
      </c>
      <c r="E63" s="6">
        <f>SUMIFS('DATA (Israeli beneficial owner)'!$K$3:$K$70,'DATA (Israeli beneficial owner)'!$L$3:$L$70,"&gt;="&amp;DATE(YEAR($A63),MONTH($A63),1),'DATA (Israeli beneficial owner)'!$L$3:$L$70,"&lt;"&amp;EOMONTH($A63,0)+1)</f>
        <v>136239306.2502</v>
      </c>
      <c r="F63" s="1">
        <f>COUNTIFS('DATA (Israeli origin)'!$L$3:$L$145,"&gt;="&amp;DATE(YEAR(A63),MONTH(A63),1),'DATA (Israeli origin)'!$L$3:$L$145,"&lt;"&amp;EOMONTH(A63,0)+1)</f>
        <v>0</v>
      </c>
      <c r="G63" s="6">
        <f>SUMIFS('DATA (Israeli origin)'!$K$3:$K$145,'DATA (Israeli origin)'!$L$3:$L$145,"&gt;="&amp;DATE(YEAR($A63),MONTH($A63),1),'DATA (Israeli origin)'!$L$3:$L$145,"&lt;"&amp;EOMONTH($A63,0)+1)</f>
        <v>0</v>
      </c>
      <c r="H63" s="1">
        <f t="shared" si="0"/>
        <v>9</v>
      </c>
      <c r="I63" s="6">
        <f t="shared" si="1"/>
        <v>149027264.2502</v>
      </c>
    </row>
    <row r="64" spans="1:9" x14ac:dyDescent="0.2">
      <c r="A64" s="23">
        <v>45597</v>
      </c>
      <c r="B64" s="1">
        <f>COUNTIFS('DATA (Israeli contractor)'!$L$3:$L$147,"&gt;="&amp;DATE(YEAR(A64),MONTH(A64),1),'DATA (Israeli contractor)'!$L$3:$L$147,"&lt;"&amp;EOMONTH(A64,0)+1)</f>
        <v>5</v>
      </c>
      <c r="C64" s="6">
        <f>SUMIFS('DATA (Israeli contractor)'!$K$3:$K$147,'DATA (Israeli contractor)'!$L$3:$L$147,"&gt;="&amp;DATE(YEAR(A64),MONTH(A64),1),'DATA (Israeli contractor)'!$L$3:$L$147,"&lt;"&amp;EOMONTH(A64,0)+1)</f>
        <v>7811271.4639999997</v>
      </c>
      <c r="D64" s="1">
        <f>COUNTIFS('DATA (Israeli beneficial owner)'!$L$3:$L$70,"&gt;="&amp;DATE(YEAR(A64),MONTH(A64),1),'DATA (Israeli beneficial owner)'!$L$3:$L$70,"&lt;"&amp;EOMONTH(A64,0)+1)</f>
        <v>4</v>
      </c>
      <c r="E64" s="6">
        <f>SUMIFS('DATA (Israeli beneficial owner)'!$K$3:$K$70,'DATA (Israeli beneficial owner)'!$L$3:$L$70,"&gt;="&amp;DATE(YEAR($A64),MONTH($A64),1),'DATA (Israeli beneficial owner)'!$L$3:$L$70,"&lt;"&amp;EOMONTH($A64,0)+1)</f>
        <v>585958</v>
      </c>
      <c r="F64" s="1">
        <f>COUNTIFS('DATA (Israeli origin)'!$L$3:$L$145,"&gt;="&amp;DATE(YEAR(A64),MONTH(A64),1),'DATA (Israeli origin)'!$L$3:$L$145,"&lt;"&amp;EOMONTH(A64,0)+1)</f>
        <v>0</v>
      </c>
      <c r="G64" s="6">
        <f>SUMIFS('DATA (Israeli origin)'!$K$3:$K$145,'DATA (Israeli origin)'!$L$3:$L$145,"&gt;="&amp;DATE(YEAR($A64),MONTH($A64),1),'DATA (Israeli origin)'!$L$3:$L$145,"&lt;"&amp;EOMONTH($A64,0)+1)</f>
        <v>0</v>
      </c>
      <c r="H64" s="1">
        <f t="shared" si="0"/>
        <v>9</v>
      </c>
      <c r="I64" s="6">
        <f t="shared" si="1"/>
        <v>8397229.4639999997</v>
      </c>
    </row>
    <row r="65" spans="1:9" x14ac:dyDescent="0.2">
      <c r="A65" s="23">
        <v>45627</v>
      </c>
      <c r="B65" s="1">
        <f>COUNTIFS('DATA (Israeli contractor)'!$L$3:$L$147,"&gt;="&amp;DATE(YEAR(A65),MONTH(A65),1),'DATA (Israeli contractor)'!$L$3:$L$147,"&lt;"&amp;EOMONTH(A65,0)+1)</f>
        <v>5</v>
      </c>
      <c r="C65" s="6">
        <f>SUMIFS('DATA (Israeli contractor)'!$K$3:$K$147,'DATA (Israeli contractor)'!$L$3:$L$147,"&gt;="&amp;DATE(YEAR(A65),MONTH(A65),1),'DATA (Israeli contractor)'!$L$3:$L$147,"&lt;"&amp;EOMONTH(A65,0)+1)</f>
        <v>61439919.660000004</v>
      </c>
      <c r="D65" s="1">
        <f>COUNTIFS('DATA (Israeli beneficial owner)'!$L$3:$L$70,"&gt;="&amp;DATE(YEAR(A65),MONTH(A65),1),'DATA (Israeli beneficial owner)'!$L$3:$L$70,"&lt;"&amp;EOMONTH(A65,0)+1)</f>
        <v>6</v>
      </c>
      <c r="E65" s="6">
        <f>SUMIFS('DATA (Israeli beneficial owner)'!$K$3:$K$70,'DATA (Israeli beneficial owner)'!$L$3:$L$70,"&gt;="&amp;DATE(YEAR($A65),MONTH($A65),1),'DATA (Israeli beneficial owner)'!$L$3:$L$70,"&lt;"&amp;EOMONTH($A65,0)+1)</f>
        <v>20684064.554980002</v>
      </c>
      <c r="F65" s="1">
        <f>COUNTIFS('DATA (Israeli origin)'!$L$3:$L$145,"&gt;="&amp;DATE(YEAR(A65),MONTH(A65),1),'DATA (Israeli origin)'!$L$3:$L$145,"&lt;"&amp;EOMONTH(A65,0)+1)</f>
        <v>0</v>
      </c>
      <c r="G65" s="6">
        <f>SUMIFS('DATA (Israeli origin)'!$K$3:$K$145,'DATA (Israeli origin)'!$L$3:$L$145,"&gt;="&amp;DATE(YEAR($A65),MONTH($A65),1),'DATA (Israeli origin)'!$L$3:$L$145,"&lt;"&amp;EOMONTH($A65,0)+1)</f>
        <v>0</v>
      </c>
      <c r="H65" s="1">
        <f t="shared" si="0"/>
        <v>11</v>
      </c>
      <c r="I65" s="6">
        <f t="shared" si="1"/>
        <v>82123984.214980006</v>
      </c>
    </row>
    <row r="66" spans="1:9" x14ac:dyDescent="0.2">
      <c r="A66" s="23">
        <v>45658</v>
      </c>
      <c r="B66" s="1">
        <f>COUNTIFS('DATA (Israeli contractor)'!$L$3:$L$147,"&gt;="&amp;DATE(YEAR(A66),MONTH(A66),1),'DATA (Israeli contractor)'!$L$3:$L$147,"&lt;"&amp;EOMONTH(A66,0)+1)</f>
        <v>1</v>
      </c>
      <c r="C66" s="6">
        <f>SUMIFS('DATA (Israeli contractor)'!$K$3:$K$147,'DATA (Israeli contractor)'!$L$3:$L$147,"&gt;="&amp;DATE(YEAR(A66),MONTH(A66),1),'DATA (Israeli contractor)'!$L$3:$L$147,"&lt;"&amp;EOMONTH(A66,0)+1)</f>
        <v>521194</v>
      </c>
      <c r="D66" s="1">
        <f>COUNTIFS('DATA (Israeli beneficial owner)'!$L$3:$L$70,"&gt;="&amp;DATE(YEAR(A66),MONTH(A66),1),'DATA (Israeli beneficial owner)'!$L$3:$L$70,"&lt;"&amp;EOMONTH(A66,0)+1)</f>
        <v>4</v>
      </c>
      <c r="E66" s="6">
        <f>SUMIFS('DATA (Israeli beneficial owner)'!$K$3:$K$70,'DATA (Israeli beneficial owner)'!$L$3:$L$70,"&gt;="&amp;DATE(YEAR($A66),MONTH($A66),1),'DATA (Israeli beneficial owner)'!$L$3:$L$70,"&lt;"&amp;EOMONTH($A66,0)+1)</f>
        <v>207312.106</v>
      </c>
      <c r="F66" s="1">
        <f>COUNTIFS('DATA (Israeli origin)'!$L$3:$L$145,"&gt;="&amp;DATE(YEAR(A66),MONTH(A66),1),'DATA (Israeli origin)'!$L$3:$L$145,"&lt;"&amp;EOMONTH(A66,0)+1)</f>
        <v>0</v>
      </c>
      <c r="G66" s="6">
        <f>SUMIFS('DATA (Israeli origin)'!$K$3:$K$145,'DATA (Israeli origin)'!$L$3:$L$145,"&gt;="&amp;DATE(YEAR($A66),MONTH($A66),1),'DATA (Israeli origin)'!$L$3:$L$145,"&lt;"&amp;EOMONTH($A66,0)+1)</f>
        <v>0</v>
      </c>
      <c r="H66" s="1">
        <f t="shared" si="0"/>
        <v>5</v>
      </c>
      <c r="I66" s="6">
        <f t="shared" si="1"/>
        <v>728506.10600000003</v>
      </c>
    </row>
    <row r="67" spans="1:9" x14ac:dyDescent="0.2">
      <c r="A67" s="23">
        <v>45689</v>
      </c>
      <c r="B67" s="1">
        <f>COUNTIFS('DATA (Israeli contractor)'!$L$3:$L$147,"&gt;="&amp;DATE(YEAR(A67),MONTH(A67),1),'DATA (Israeli contractor)'!$L$3:$L$147,"&lt;"&amp;EOMONTH(A67,0)+1)</f>
        <v>2</v>
      </c>
      <c r="C67" s="6">
        <f>SUMIFS('DATA (Israeli contractor)'!$K$3:$K$147,'DATA (Israeli contractor)'!$L$3:$L$147,"&gt;="&amp;DATE(YEAR(A67),MONTH(A67),1),'DATA (Israeli contractor)'!$L$3:$L$147,"&lt;"&amp;EOMONTH(A67,0)+1)</f>
        <v>9048494.4839999992</v>
      </c>
      <c r="D67" s="1">
        <f>COUNTIFS('DATA (Israeli beneficial owner)'!$L$3:$L$70,"&gt;="&amp;DATE(YEAR(A67),MONTH(A67),1),'DATA (Israeli beneficial owner)'!$L$3:$L$70,"&lt;"&amp;EOMONTH(A67,0)+1)</f>
        <v>2</v>
      </c>
      <c r="E67" s="6">
        <f>SUMIFS('DATA (Israeli beneficial owner)'!$K$3:$K$70,'DATA (Israeli beneficial owner)'!$L$3:$L$70,"&gt;="&amp;DATE(YEAR($A67),MONTH($A67),1),'DATA (Israeli beneficial owner)'!$L$3:$L$70,"&lt;"&amp;EOMONTH($A67,0)+1)</f>
        <v>15570.13</v>
      </c>
      <c r="F67" s="1">
        <f>COUNTIFS('DATA (Israeli origin)'!$L$3:$L$145,"&gt;="&amp;DATE(YEAR(A67),MONTH(A67),1),'DATA (Israeli origin)'!$L$3:$L$145,"&lt;"&amp;EOMONTH(A67,0)+1)</f>
        <v>1</v>
      </c>
      <c r="G67" s="6">
        <f>SUMIFS('DATA (Israeli origin)'!$K$3:$K$145,'DATA (Israeli origin)'!$L$3:$L$145,"&gt;="&amp;DATE(YEAR($A67),MONTH($A67),1),'DATA (Israeli origin)'!$L$3:$L$145,"&lt;"&amp;EOMONTH($A67,0)+1)</f>
        <v>1292484.6000000001</v>
      </c>
      <c r="H67" s="1">
        <f t="shared" si="0"/>
        <v>5</v>
      </c>
      <c r="I67" s="6">
        <f t="shared" si="1"/>
        <v>10356549.214</v>
      </c>
    </row>
    <row r="68" spans="1:9" x14ac:dyDescent="0.2">
      <c r="A68" s="23">
        <v>45717</v>
      </c>
      <c r="B68" s="1">
        <f>COUNTIFS('DATA (Israeli contractor)'!$L$3:$L$147,"&gt;="&amp;DATE(YEAR(A68),MONTH(A68),1),'DATA (Israeli contractor)'!$L$3:$L$147,"&lt;"&amp;EOMONTH(A68,0)+1)</f>
        <v>3</v>
      </c>
      <c r="C68" s="6">
        <f>SUMIFS('DATA (Israeli contractor)'!$K$3:$K$147,'DATA (Israeli contractor)'!$L$3:$L$147,"&gt;="&amp;DATE(YEAR(A68),MONTH(A68),1),'DATA (Israeli contractor)'!$L$3:$L$147,"&lt;"&amp;EOMONTH(A68,0)+1)</f>
        <v>23346168</v>
      </c>
      <c r="D68" s="1">
        <f>COUNTIFS('DATA (Israeli beneficial owner)'!$L$3:$L$70,"&gt;="&amp;DATE(YEAR(A68),MONTH(A68),1),'DATA (Israeli beneficial owner)'!$L$3:$L$70,"&lt;"&amp;EOMONTH(A68,0)+1)</f>
        <v>2</v>
      </c>
      <c r="E68" s="6">
        <f>SUMIFS('DATA (Israeli beneficial owner)'!$K$3:$K$70,'DATA (Israeli beneficial owner)'!$L$3:$L$70,"&gt;="&amp;DATE(YEAR($A68),MONTH($A68),1),'DATA (Israeli beneficial owner)'!$L$3:$L$70,"&lt;"&amp;EOMONTH($A68,0)+1)</f>
        <v>42373848.813579999</v>
      </c>
      <c r="F68" s="1">
        <f>COUNTIFS('DATA (Israeli origin)'!$L$3:$L$145,"&gt;="&amp;DATE(YEAR(A68),MONTH(A68),1),'DATA (Israeli origin)'!$L$3:$L$145,"&lt;"&amp;EOMONTH(A68,0)+1)</f>
        <v>2</v>
      </c>
      <c r="G68" s="6">
        <f>SUMIFS('DATA (Israeli origin)'!$K$3:$K$145,'DATA (Israeli origin)'!$L$3:$L$145,"&gt;="&amp;DATE(YEAR($A68),MONTH($A68),1),'DATA (Israeli origin)'!$L$3:$L$145,"&lt;"&amp;EOMONTH($A68,0)+1)</f>
        <v>1314780.51226</v>
      </c>
      <c r="H68" s="1">
        <f t="shared" ref="H68:H72" si="2">SUM(B68,D68,F68)</f>
        <v>7</v>
      </c>
      <c r="I68" s="6">
        <f t="shared" ref="I68:I72" si="3">SUM(C68,E68,G68)</f>
        <v>67034797.325839996</v>
      </c>
    </row>
    <row r="69" spans="1:9" x14ac:dyDescent="0.2">
      <c r="A69" s="23">
        <v>45748</v>
      </c>
      <c r="B69" s="1">
        <f>COUNTIFS('DATA (Israeli contractor)'!$L$3:$L$147,"&gt;="&amp;DATE(YEAR(A69),MONTH(A69),1),'DATA (Israeli contractor)'!$L$3:$L$147,"&lt;"&amp;EOMONTH(A69,0)+1)</f>
        <v>3</v>
      </c>
      <c r="C69" s="6">
        <f>SUMIFS('DATA (Israeli contractor)'!$K$3:$K$147,'DATA (Israeli contractor)'!$L$3:$L$147,"&gt;="&amp;DATE(YEAR(A69),MONTH(A69),1),'DATA (Israeli contractor)'!$L$3:$L$147,"&lt;"&amp;EOMONTH(A69,0)+1)</f>
        <v>4024898.7859999998</v>
      </c>
      <c r="D69" s="1">
        <f>COUNTIFS('DATA (Israeli beneficial owner)'!$L$3:$L$70,"&gt;="&amp;DATE(YEAR(A69),MONTH(A69),1),'DATA (Israeli beneficial owner)'!$L$3:$L$70,"&lt;"&amp;EOMONTH(A69,0)+1)</f>
        <v>1</v>
      </c>
      <c r="E69" s="6">
        <f>SUMIFS('DATA (Israeli beneficial owner)'!$K$3:$K$70,'DATA (Israeli beneficial owner)'!$L$3:$L$70,"&gt;="&amp;DATE(YEAR($A69),MONTH($A69),1),'DATA (Israeli beneficial owner)'!$L$3:$L$70,"&lt;"&amp;EOMONTH($A69,0)+1)</f>
        <v>228023541.11000001</v>
      </c>
      <c r="F69" s="1">
        <f>COUNTIFS('DATA (Israeli origin)'!$L$3:$L$145,"&gt;="&amp;DATE(YEAR(A69),MONTH(A69),1),'DATA (Israeli origin)'!$L$3:$L$145,"&lt;"&amp;EOMONTH(A69,0)+1)</f>
        <v>0</v>
      </c>
      <c r="G69" s="6">
        <f>SUMIFS('DATA (Israeli origin)'!$K$3:$K$145,'DATA (Israeli origin)'!$L$3:$L$145,"&gt;="&amp;DATE(YEAR($A69),MONTH($A69),1),'DATA (Israeli origin)'!$L$3:$L$145,"&lt;"&amp;EOMONTH($A69,0)+1)</f>
        <v>0</v>
      </c>
      <c r="H69" s="1">
        <f t="shared" si="2"/>
        <v>4</v>
      </c>
      <c r="I69" s="6">
        <f t="shared" si="3"/>
        <v>232048439.89600003</v>
      </c>
    </row>
    <row r="70" spans="1:9" x14ac:dyDescent="0.2">
      <c r="A70" s="23">
        <v>45778</v>
      </c>
      <c r="B70" s="1">
        <f>COUNTIFS('DATA (Israeli contractor)'!$L$3:$L$147,"&gt;="&amp;DATE(YEAR(A70),MONTH(A70),1),'DATA (Israeli contractor)'!$L$3:$L$147,"&lt;"&amp;EOMONTH(A70,0)+1)</f>
        <v>0</v>
      </c>
      <c r="C70" s="6">
        <f>SUMIFS('DATA (Israeli contractor)'!$K$3:$K$147,'DATA (Israeli contractor)'!$L$3:$L$147,"&gt;="&amp;DATE(YEAR(A70),MONTH(A70),1),'DATA (Israeli contractor)'!$L$3:$L$147,"&lt;"&amp;EOMONTH(A70,0)+1)</f>
        <v>0</v>
      </c>
      <c r="D70" s="1">
        <f>COUNTIFS('DATA (Israeli beneficial owner)'!$L$3:$L$70,"&gt;="&amp;DATE(YEAR(A70),MONTH(A70),1),'DATA (Israeli beneficial owner)'!$L$3:$L$70,"&lt;"&amp;EOMONTH(A70,0)+1)</f>
        <v>1</v>
      </c>
      <c r="E70" s="6">
        <f>SUMIFS('DATA (Israeli beneficial owner)'!$K$3:$K$70,'DATA (Israeli beneficial owner)'!$L$3:$L$70,"&gt;="&amp;DATE(YEAR($A70),MONTH($A70),1),'DATA (Israeli beneficial owner)'!$L$3:$L$70,"&lt;"&amp;EOMONTH($A70,0)+1)</f>
        <v>369180</v>
      </c>
      <c r="F70" s="1">
        <f>COUNTIFS('DATA (Israeli origin)'!$L$3:$L$145,"&gt;="&amp;DATE(YEAR(A70),MONTH(A70),1),'DATA (Israeli origin)'!$L$3:$L$145,"&lt;"&amp;EOMONTH(A70,0)+1)</f>
        <v>3</v>
      </c>
      <c r="G70" s="6">
        <f>SUMIFS('DATA (Israeli origin)'!$K$3:$K$145,'DATA (Israeli origin)'!$L$3:$L$145,"&gt;="&amp;DATE(YEAR($A70),MONTH($A70),1),'DATA (Israeli origin)'!$L$3:$L$145,"&lt;"&amp;EOMONTH($A70,0)+1)</f>
        <v>282101.15613999998</v>
      </c>
      <c r="H70" s="1">
        <f t="shared" si="2"/>
        <v>4</v>
      </c>
      <c r="I70" s="6">
        <f t="shared" si="3"/>
        <v>651281.15613999998</v>
      </c>
    </row>
    <row r="71" spans="1:9" x14ac:dyDescent="0.2">
      <c r="A71" s="23">
        <v>45809</v>
      </c>
      <c r="B71" s="1">
        <f>COUNTIFS('DATA (Israeli contractor)'!$L$3:$L$147,"&gt;="&amp;DATE(YEAR(A71),MONTH(A71),1),'DATA (Israeli contractor)'!$L$3:$L$147,"&lt;"&amp;EOMONTH(A71,0)+1)</f>
        <v>0</v>
      </c>
      <c r="C71" s="6">
        <f>SUMIFS('DATA (Israeli contractor)'!$K$3:$K$147,'DATA (Israeli contractor)'!$L$3:$L$147,"&gt;="&amp;DATE(YEAR(A71),MONTH(A71),1),'DATA (Israeli contractor)'!$L$3:$L$147,"&lt;"&amp;EOMONTH(A71,0)+1)</f>
        <v>0</v>
      </c>
      <c r="D71" s="1">
        <f>COUNTIFS('DATA (Israeli beneficial owner)'!$L$3:$L$70,"&gt;="&amp;DATE(YEAR(A71),MONTH(A71),1),'DATA (Israeli beneficial owner)'!$L$3:$L$70,"&lt;"&amp;EOMONTH(A71,0)+1)</f>
        <v>0</v>
      </c>
      <c r="E71" s="6">
        <f>SUMIFS('DATA (Israeli beneficial owner)'!$K$3:$K$70,'DATA (Israeli beneficial owner)'!$L$3:$L$70,"&gt;="&amp;DATE(YEAR($A71),MONTH($A71),1),'DATA (Israeli beneficial owner)'!$L$3:$L$70,"&lt;"&amp;EOMONTH($A71,0)+1)</f>
        <v>0</v>
      </c>
      <c r="F71" s="1">
        <f>COUNTIFS('DATA (Israeli origin)'!$L$3:$L$145,"&gt;="&amp;DATE(YEAR(A71),MONTH(A71),1),'DATA (Israeli origin)'!$L$3:$L$145,"&lt;"&amp;EOMONTH(A71,0)+1)</f>
        <v>0</v>
      </c>
      <c r="G71" s="6">
        <f>SUMIFS('DATA (Israeli origin)'!$K$3:$K$145,'DATA (Israeli origin)'!$L$3:$L$145,"&gt;="&amp;DATE(YEAR($A71),MONTH($A71),1),'DATA (Israeli origin)'!$L$3:$L$145,"&lt;"&amp;EOMONTH($A71,0)+1)</f>
        <v>0</v>
      </c>
      <c r="H71" s="1">
        <f t="shared" si="2"/>
        <v>0</v>
      </c>
      <c r="I71" s="6">
        <f t="shared" si="3"/>
        <v>0</v>
      </c>
    </row>
    <row r="72" spans="1:9" x14ac:dyDescent="0.2">
      <c r="A72" s="23">
        <v>45839</v>
      </c>
      <c r="B72" s="1">
        <f>COUNTIFS('DATA (Israeli contractor)'!$L$3:$L$147,"&gt;="&amp;DATE(YEAR(A72),MONTH(A72),1),'DATA (Israeli contractor)'!$L$3:$L$147,"&lt;"&amp;EOMONTH(A72,0)+1)</f>
        <v>0</v>
      </c>
      <c r="C72" s="6">
        <f>SUMIFS('DATA (Israeli contractor)'!$K$3:$K$147,'DATA (Israeli contractor)'!$L$3:$L$147,"&gt;="&amp;DATE(YEAR(A72),MONTH(A72),1),'DATA (Israeli contractor)'!$L$3:$L$147,"&lt;"&amp;EOMONTH(A72,0)+1)</f>
        <v>0</v>
      </c>
      <c r="D72" s="1">
        <f>COUNTIFS('DATA (Israeli beneficial owner)'!$L$3:$L$70,"&gt;="&amp;DATE(YEAR(A72),MONTH(A72),1),'DATA (Israeli beneficial owner)'!$L$3:$L$70,"&lt;"&amp;EOMONTH(A72,0)+1)</f>
        <v>0</v>
      </c>
      <c r="E72" s="6">
        <f>SUMIFS('DATA (Israeli beneficial owner)'!$K$3:$K$70,'DATA (Israeli beneficial owner)'!$L$3:$L$70,"&gt;="&amp;DATE(YEAR($A72),MONTH($A72),1),'DATA (Israeli beneficial owner)'!$L$3:$L$70,"&lt;"&amp;EOMONTH($A72,0)+1)</f>
        <v>0</v>
      </c>
      <c r="F72" s="1">
        <f>COUNTIFS('DATA (Israeli origin)'!$L$3:$L$145,"&gt;="&amp;DATE(YEAR(A72),MONTH(A72),1),'DATA (Israeli origin)'!$L$3:$L$145,"&lt;"&amp;EOMONTH(A72,0)+1)</f>
        <v>0</v>
      </c>
      <c r="G72" s="6">
        <f>SUMIFS('DATA (Israeli origin)'!$K$3:$K$145,'DATA (Israeli origin)'!$L$3:$L$145,"&gt;="&amp;DATE(YEAR($A72),MONTH($A72),1),'DATA (Israeli origin)'!$L$3:$L$145,"&lt;"&amp;EOMONTH($A72,0)+1)</f>
        <v>0</v>
      </c>
      <c r="H72" s="1">
        <f t="shared" si="2"/>
        <v>0</v>
      </c>
      <c r="I72" s="6">
        <f t="shared" si="3"/>
        <v>0</v>
      </c>
    </row>
    <row r="73" spans="1:9" ht="15" x14ac:dyDescent="0.25">
      <c r="A73" s="29" t="s">
        <v>75</v>
      </c>
      <c r="B73" s="8">
        <f>SUM(B4:B72)</f>
        <v>142</v>
      </c>
      <c r="C73" s="9">
        <f t="shared" ref="C73:I73" si="4">SUM(C4:C72)</f>
        <v>2137679356.5870013</v>
      </c>
      <c r="D73" s="8">
        <f t="shared" si="4"/>
        <v>59</v>
      </c>
      <c r="E73" s="9">
        <f t="shared" si="4"/>
        <v>609144943.45383763</v>
      </c>
      <c r="F73" s="8">
        <f t="shared" si="4"/>
        <v>6</v>
      </c>
      <c r="G73" s="9">
        <f t="shared" si="4"/>
        <v>2889366.2683999999</v>
      </c>
      <c r="H73" s="8">
        <f t="shared" si="4"/>
        <v>207</v>
      </c>
      <c r="I73" s="9">
        <f t="shared" si="4"/>
        <v>2749713666.3092389</v>
      </c>
    </row>
  </sheetData>
  <mergeCells count="4">
    <mergeCell ref="B2:C2"/>
    <mergeCell ref="D2:E2"/>
    <mergeCell ref="F2:G2"/>
    <mergeCell ref="H2:I2"/>
  </mergeCells>
  <pageMargins left="0.7" right="0.7" top="0.75" bottom="0.75" header="0.3" footer="0.3"/>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F15"/>
  <sheetViews>
    <sheetView workbookViewId="0">
      <selection activeCell="K25" sqref="K25"/>
    </sheetView>
  </sheetViews>
  <sheetFormatPr defaultRowHeight="15" x14ac:dyDescent="0.25"/>
  <cols>
    <col min="1" max="1" width="21" bestFit="1" customWidth="1"/>
    <col min="2" max="2" width="6.42578125" bestFit="1" customWidth="1"/>
    <col min="3" max="3" width="10.28515625" bestFit="1" customWidth="1"/>
    <col min="4" max="4" width="12.140625" bestFit="1" customWidth="1"/>
    <col min="5" max="5" width="24.85546875" bestFit="1" customWidth="1"/>
  </cols>
  <sheetData>
    <row r="1" spans="1:6" x14ac:dyDescent="0.25">
      <c r="A1" s="8" t="s">
        <v>1228</v>
      </c>
      <c r="B1" s="8" t="s">
        <v>1229</v>
      </c>
      <c r="C1" s="8" t="s">
        <v>1230</v>
      </c>
      <c r="D1" s="76" t="s">
        <v>1231</v>
      </c>
      <c r="E1" s="77" t="s">
        <v>1232</v>
      </c>
      <c r="F1" s="8" t="s">
        <v>1127</v>
      </c>
    </row>
    <row r="2" spans="1:6" x14ac:dyDescent="0.25">
      <c r="A2" s="1" t="s">
        <v>1233</v>
      </c>
      <c r="B2" s="78" t="s">
        <v>525</v>
      </c>
      <c r="C2" s="78">
        <v>0.13392000000000001</v>
      </c>
      <c r="D2" s="79">
        <v>7.4687999999999999</v>
      </c>
      <c r="E2" s="52">
        <v>45989</v>
      </c>
      <c r="F2" s="1"/>
    </row>
    <row r="3" spans="1:6" x14ac:dyDescent="0.25">
      <c r="A3" s="1" t="s">
        <v>1234</v>
      </c>
      <c r="B3" s="78" t="s">
        <v>579</v>
      </c>
      <c r="C3" s="78">
        <v>9.1179999999999997E-2</v>
      </c>
      <c r="D3" s="79">
        <v>10.9695</v>
      </c>
      <c r="E3" s="52">
        <v>45989</v>
      </c>
      <c r="F3" s="1"/>
    </row>
    <row r="4" spans="1:6" x14ac:dyDescent="0.25">
      <c r="A4" s="1" t="s">
        <v>1235</v>
      </c>
      <c r="B4" s="78" t="s">
        <v>441</v>
      </c>
      <c r="C4" s="78">
        <v>0.19642999999999999</v>
      </c>
      <c r="D4" s="79">
        <v>5.0909000000000004</v>
      </c>
      <c r="E4" s="52">
        <v>45989</v>
      </c>
      <c r="F4" s="1"/>
    </row>
    <row r="5" spans="1:6" x14ac:dyDescent="0.25">
      <c r="A5" s="1" t="s">
        <v>1236</v>
      </c>
      <c r="B5" s="78" t="s">
        <v>509</v>
      </c>
      <c r="C5" s="78">
        <v>0.23585</v>
      </c>
      <c r="D5" s="79">
        <v>4.2389999999999999</v>
      </c>
      <c r="E5" s="52">
        <v>45989</v>
      </c>
      <c r="F5" s="1"/>
    </row>
    <row r="6" spans="1:6" x14ac:dyDescent="0.25">
      <c r="A6" s="1" t="s">
        <v>1237</v>
      </c>
      <c r="B6" s="78" t="s">
        <v>612</v>
      </c>
      <c r="C6" s="78">
        <v>8.4989999999999996E-2</v>
      </c>
      <c r="D6" s="79">
        <v>11.7645</v>
      </c>
      <c r="E6" s="52">
        <v>45989</v>
      </c>
      <c r="F6" s="1"/>
    </row>
    <row r="7" spans="1:6" x14ac:dyDescent="0.25">
      <c r="A7" s="1" t="s">
        <v>1238</v>
      </c>
      <c r="B7" s="78" t="s">
        <v>731</v>
      </c>
      <c r="C7" s="78">
        <v>0.26516000000000001</v>
      </c>
      <c r="D7" s="79">
        <v>3.7705000000000002</v>
      </c>
      <c r="E7" s="52">
        <v>45989</v>
      </c>
      <c r="F7" s="1"/>
    </row>
    <row r="8" spans="1:6" x14ac:dyDescent="0.25">
      <c r="A8" s="1" t="s">
        <v>1239</v>
      </c>
      <c r="B8" s="78" t="s">
        <v>922</v>
      </c>
      <c r="C8" s="78">
        <v>2.6199999999999999E-3</v>
      </c>
      <c r="D8" s="79">
        <v>381.43</v>
      </c>
      <c r="E8" s="52">
        <v>45989</v>
      </c>
      <c r="F8" s="1"/>
    </row>
    <row r="9" spans="1:6" x14ac:dyDescent="0.25">
      <c r="A9" s="1" t="s">
        <v>1240</v>
      </c>
      <c r="B9" s="78" t="s">
        <v>448</v>
      </c>
      <c r="C9" s="78">
        <v>0.86477999999999999</v>
      </c>
      <c r="D9" s="79">
        <v>1.1566000000000001</v>
      </c>
      <c r="E9" s="52">
        <v>45989</v>
      </c>
      <c r="F9" s="1"/>
    </row>
    <row r="10" spans="1:6" x14ac:dyDescent="0.25">
      <c r="A10" s="1" t="s">
        <v>1241</v>
      </c>
      <c r="B10" s="78" t="s">
        <v>435</v>
      </c>
      <c r="C10" s="80">
        <v>1</v>
      </c>
      <c r="D10" s="79">
        <v>1</v>
      </c>
      <c r="E10" s="52">
        <v>45989</v>
      </c>
      <c r="F10" s="1"/>
    </row>
    <row r="11" spans="1:6" x14ac:dyDescent="0.25">
      <c r="A11" s="1" t="s">
        <v>1242</v>
      </c>
      <c r="B11" s="78" t="s">
        <v>844</v>
      </c>
      <c r="C11" s="78">
        <v>1.1424799999999999</v>
      </c>
      <c r="D11" s="79">
        <v>0.87519999999999998</v>
      </c>
      <c r="E11" s="52">
        <v>45989</v>
      </c>
      <c r="F11" s="1"/>
    </row>
    <row r="12" spans="1:6" x14ac:dyDescent="0.25">
      <c r="A12" s="1" t="s">
        <v>1243</v>
      </c>
      <c r="B12" s="78" t="s">
        <v>1244</v>
      </c>
      <c r="C12" s="78">
        <v>1.0732600000000001</v>
      </c>
      <c r="D12" s="79">
        <v>0.93179999999999996</v>
      </c>
      <c r="E12" s="52">
        <v>45989</v>
      </c>
      <c r="F12" s="1"/>
    </row>
    <row r="13" spans="1:6" x14ac:dyDescent="0.25">
      <c r="A13" s="1" t="s">
        <v>1245</v>
      </c>
      <c r="B13" s="78" t="s">
        <v>858</v>
      </c>
      <c r="C13" s="78">
        <v>0.51114999999999999</v>
      </c>
      <c r="D13" s="79">
        <v>1.9558</v>
      </c>
      <c r="E13" s="52">
        <v>45989</v>
      </c>
      <c r="F13" s="1"/>
    </row>
    <row r="14" spans="1:6" x14ac:dyDescent="0.25">
      <c r="A14" s="1" t="s">
        <v>1246</v>
      </c>
      <c r="B14" s="78" t="s">
        <v>1247</v>
      </c>
      <c r="C14" s="1">
        <v>4.138E-2</v>
      </c>
      <c r="D14" s="79">
        <v>24.177</v>
      </c>
      <c r="E14" s="52">
        <v>45989</v>
      </c>
      <c r="F14" s="1"/>
    </row>
    <row r="15" spans="1:6" x14ac:dyDescent="0.25">
      <c r="A15" s="1" t="s">
        <v>1248</v>
      </c>
      <c r="B15" s="78" t="s">
        <v>456</v>
      </c>
      <c r="C15" s="1">
        <v>0.13274</v>
      </c>
      <c r="D15" s="79">
        <v>7.5345000000000004</v>
      </c>
      <c r="E15" s="41" t="s">
        <v>1249</v>
      </c>
      <c r="F15" s="1"/>
    </row>
  </sheetData>
  <hyperlinks>
    <hyperlink ref="E1" r:id="rId1"/>
    <hyperlink ref="E15" r:id="rId2"/>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56"/>
  <sheetViews>
    <sheetView workbookViewId="0">
      <selection activeCell="C6" sqref="C6"/>
    </sheetView>
  </sheetViews>
  <sheetFormatPr defaultColWidth="9.140625" defaultRowHeight="14.25" x14ac:dyDescent="0.2"/>
  <cols>
    <col min="1" max="1" width="58.42578125" style="1" bestFit="1" customWidth="1"/>
    <col min="2" max="2" width="57.28515625" style="1" bestFit="1" customWidth="1"/>
    <col min="3" max="3" width="18.7109375" style="1" bestFit="1" customWidth="1"/>
    <col min="4" max="4" width="13.5703125" style="1" bestFit="1" customWidth="1"/>
    <col min="5" max="5" width="9.140625" style="1" bestFit="1"/>
    <col min="6" max="16384" width="9.140625" style="1"/>
  </cols>
  <sheetData>
    <row r="1" spans="1:5" ht="15" x14ac:dyDescent="0.25">
      <c r="A1" s="8" t="s">
        <v>13</v>
      </c>
      <c r="B1" s="1" t="s">
        <v>1255</v>
      </c>
    </row>
    <row r="2" spans="1:5" x14ac:dyDescent="0.2">
      <c r="A2" s="83" t="s">
        <v>1256</v>
      </c>
    </row>
    <row r="3" spans="1:5" x14ac:dyDescent="0.2">
      <c r="A3" s="1" t="s">
        <v>14</v>
      </c>
      <c r="B3" s="10">
        <f>SUM(Buyers!H3:H128)</f>
        <v>207</v>
      </c>
    </row>
    <row r="4" spans="1:5" x14ac:dyDescent="0.2">
      <c r="A4" s="1" t="s">
        <v>15</v>
      </c>
      <c r="B4" s="11">
        <f>SUM(Buyers!I3:I128)</f>
        <v>2749713666.3092389</v>
      </c>
      <c r="E4" s="12"/>
    </row>
    <row r="5" spans="1:5" x14ac:dyDescent="0.2">
      <c r="A5" s="1" t="s">
        <v>16</v>
      </c>
      <c r="B5" s="11">
        <v>14147433.810092052</v>
      </c>
    </row>
    <row r="6" spans="1:5" x14ac:dyDescent="0.2">
      <c r="A6" s="83" t="s">
        <v>1257</v>
      </c>
      <c r="B6" s="11"/>
    </row>
    <row r="7" spans="1:5" x14ac:dyDescent="0.2">
      <c r="A7" s="1" t="s">
        <v>14</v>
      </c>
      <c r="B7" s="84">
        <f>'Months (timeline)'!J71</f>
        <v>194</v>
      </c>
    </row>
    <row r="8" spans="1:5" x14ac:dyDescent="0.2">
      <c r="A8" s="1" t="s">
        <v>15</v>
      </c>
      <c r="B8" s="11"/>
    </row>
    <row r="9" spans="1:5" x14ac:dyDescent="0.2">
      <c r="A9" s="1" t="s">
        <v>16</v>
      </c>
      <c r="B9" s="11"/>
    </row>
    <row r="10" spans="1:5" s="13" customFormat="1" ht="15" x14ac:dyDescent="0.25">
      <c r="A10" s="14"/>
      <c r="B10" s="15"/>
      <c r="C10" s="13" t="s">
        <v>17</v>
      </c>
      <c r="D10" s="13" t="s">
        <v>18</v>
      </c>
    </row>
    <row r="11" spans="1:5" ht="15" x14ac:dyDescent="0.25">
      <c r="A11" s="8" t="s">
        <v>19</v>
      </c>
      <c r="B11" s="10" t="s">
        <v>20</v>
      </c>
      <c r="C11" s="16">
        <v>816460719</v>
      </c>
      <c r="D11" s="1">
        <v>11</v>
      </c>
    </row>
    <row r="12" spans="1:5" ht="15" x14ac:dyDescent="0.25">
      <c r="A12" s="8"/>
      <c r="B12" s="10" t="s">
        <v>21</v>
      </c>
      <c r="C12" s="16">
        <v>602985498.98223782</v>
      </c>
      <c r="D12" s="1">
        <v>42</v>
      </c>
    </row>
    <row r="13" spans="1:5" ht="15" x14ac:dyDescent="0.25">
      <c r="A13" s="8"/>
      <c r="B13" s="10" t="s">
        <v>22</v>
      </c>
      <c r="C13" s="16">
        <v>236418710.99487999</v>
      </c>
      <c r="D13" s="1">
        <v>10</v>
      </c>
    </row>
    <row r="14" spans="1:5" ht="15" x14ac:dyDescent="0.25">
      <c r="A14" s="8"/>
      <c r="B14" s="10" t="s">
        <v>23</v>
      </c>
      <c r="C14" s="16">
        <v>226851098.59</v>
      </c>
      <c r="D14" s="1">
        <v>14</v>
      </c>
    </row>
    <row r="15" spans="1:5" ht="15" x14ac:dyDescent="0.25">
      <c r="A15" s="8"/>
      <c r="B15" s="10" t="s">
        <v>24</v>
      </c>
      <c r="C15" s="16">
        <v>181714499.52549502</v>
      </c>
      <c r="D15" s="1">
        <v>10</v>
      </c>
    </row>
    <row r="16" spans="1:5" x14ac:dyDescent="0.2">
      <c r="B16" s="10" t="s">
        <v>25</v>
      </c>
      <c r="C16" s="16">
        <v>169341219.59999999</v>
      </c>
      <c r="D16" s="1">
        <v>2</v>
      </c>
    </row>
    <row r="17" spans="1:5" x14ac:dyDescent="0.2">
      <c r="B17" s="10" t="s">
        <v>26</v>
      </c>
      <c r="C17" s="16">
        <v>128417114.293</v>
      </c>
      <c r="D17" s="1">
        <v>4</v>
      </c>
    </row>
    <row r="18" spans="1:5" x14ac:dyDescent="0.2">
      <c r="B18" s="10" t="s">
        <v>27</v>
      </c>
      <c r="C18" s="16">
        <v>105039360</v>
      </c>
      <c r="D18" s="1">
        <v>2</v>
      </c>
    </row>
    <row r="19" spans="1:5" x14ac:dyDescent="0.2">
      <c r="B19" s="10" t="s">
        <v>28</v>
      </c>
      <c r="C19" s="16">
        <v>71873878.020000011</v>
      </c>
      <c r="D19" s="1">
        <v>6</v>
      </c>
    </row>
    <row r="20" spans="1:5" x14ac:dyDescent="0.2">
      <c r="B20" s="10" t="s">
        <v>29</v>
      </c>
      <c r="C20" s="16">
        <v>31508263.1148462</v>
      </c>
      <c r="D20" s="1">
        <v>7</v>
      </c>
    </row>
    <row r="21" spans="1:5" ht="15" x14ac:dyDescent="0.25">
      <c r="B21" s="17" t="s">
        <v>30</v>
      </c>
      <c r="C21" s="18">
        <f>SUM(C11:C20)</f>
        <v>2570610362.1204591</v>
      </c>
      <c r="D21" s="8">
        <f>SUM(D11:D20)</f>
        <v>108</v>
      </c>
    </row>
    <row r="22" spans="1:5" s="13" customFormat="1" x14ac:dyDescent="0.2">
      <c r="B22" s="19"/>
      <c r="C22" s="20"/>
    </row>
    <row r="23" spans="1:5" ht="15" x14ac:dyDescent="0.25">
      <c r="A23" s="8" t="s">
        <v>31</v>
      </c>
      <c r="B23" s="10" t="s">
        <v>32</v>
      </c>
      <c r="C23" s="16">
        <f>SUM(Contractors!I5:I11,Contractors!I14,Contractors!I18)</f>
        <v>534995220.32714558</v>
      </c>
      <c r="D23" s="1">
        <v>14</v>
      </c>
      <c r="E23" s="1" t="s">
        <v>33</v>
      </c>
    </row>
    <row r="24" spans="1:5" ht="15" x14ac:dyDescent="0.25">
      <c r="A24" s="8"/>
      <c r="B24" s="10" t="s">
        <v>34</v>
      </c>
      <c r="C24" s="16">
        <v>495003146.49000001</v>
      </c>
      <c r="D24" s="1">
        <v>10</v>
      </c>
    </row>
    <row r="25" spans="1:5" ht="15" x14ac:dyDescent="0.25">
      <c r="A25" s="8"/>
      <c r="B25" s="10" t="s">
        <v>35</v>
      </c>
      <c r="C25" s="16">
        <v>480920853.57485759</v>
      </c>
      <c r="D25" s="1">
        <v>11</v>
      </c>
    </row>
    <row r="26" spans="1:5" ht="15" x14ac:dyDescent="0.25">
      <c r="A26" s="8"/>
      <c r="B26" s="10" t="s">
        <v>36</v>
      </c>
      <c r="C26" s="16">
        <v>100416758.57842</v>
      </c>
      <c r="D26" s="1">
        <v>12</v>
      </c>
    </row>
    <row r="27" spans="1:5" ht="15" x14ac:dyDescent="0.25">
      <c r="A27" s="8"/>
      <c r="B27" s="10" t="s">
        <v>37</v>
      </c>
      <c r="C27" s="16">
        <v>90000000</v>
      </c>
      <c r="D27" s="1">
        <v>1</v>
      </c>
    </row>
    <row r="28" spans="1:5" ht="15" x14ac:dyDescent="0.25">
      <c r="A28" s="8"/>
      <c r="B28" s="10" t="s">
        <v>38</v>
      </c>
      <c r="C28" s="16">
        <v>42045404.501699999</v>
      </c>
      <c r="D28" s="1">
        <v>2</v>
      </c>
    </row>
    <row r="29" spans="1:5" ht="15" x14ac:dyDescent="0.25">
      <c r="A29" s="8"/>
      <c r="B29" s="10" t="s">
        <v>39</v>
      </c>
      <c r="C29" s="16">
        <v>36343000</v>
      </c>
      <c r="D29" s="1">
        <v>3</v>
      </c>
    </row>
    <row r="30" spans="1:5" ht="15" x14ac:dyDescent="0.25">
      <c r="A30" s="8"/>
      <c r="B30" s="10" t="s">
        <v>40</v>
      </c>
      <c r="C30" s="16">
        <v>29999000</v>
      </c>
      <c r="D30" s="1">
        <v>2</v>
      </c>
    </row>
    <row r="31" spans="1:5" ht="15" x14ac:dyDescent="0.25">
      <c r="A31" s="8"/>
      <c r="B31" s="10" t="s">
        <v>41</v>
      </c>
      <c r="C31" s="16">
        <v>25265435.385758199</v>
      </c>
      <c r="D31" s="1">
        <v>2</v>
      </c>
    </row>
    <row r="32" spans="1:5" ht="15" x14ac:dyDescent="0.25">
      <c r="A32" s="8"/>
      <c r="B32" s="10" t="s">
        <v>42</v>
      </c>
      <c r="C32" s="16">
        <v>19940000</v>
      </c>
      <c r="D32" s="1">
        <v>1</v>
      </c>
    </row>
    <row r="33" spans="1:5" ht="15" x14ac:dyDescent="0.25">
      <c r="A33" s="8"/>
      <c r="B33" s="17" t="s">
        <v>30</v>
      </c>
      <c r="C33" s="18">
        <f>SUM(C23:C32)</f>
        <v>1854928818.8578811</v>
      </c>
      <c r="D33" s="8">
        <f>SUM(D23:D32)</f>
        <v>58</v>
      </c>
    </row>
    <row r="34" spans="1:5" s="13" customFormat="1" ht="15" x14ac:dyDescent="0.25">
      <c r="A34" s="14"/>
      <c r="B34" s="19"/>
    </row>
    <row r="35" spans="1:5" ht="15" x14ac:dyDescent="0.25">
      <c r="A35" s="8" t="s">
        <v>43</v>
      </c>
      <c r="B35" s="10" t="s">
        <v>44</v>
      </c>
      <c r="C35" s="6">
        <v>516242000</v>
      </c>
      <c r="D35" s="1">
        <v>7</v>
      </c>
      <c r="E35" s="1" t="s">
        <v>45</v>
      </c>
    </row>
    <row r="36" spans="1:5" ht="15" x14ac:dyDescent="0.25">
      <c r="A36" s="8"/>
      <c r="B36" s="10" t="s">
        <v>46</v>
      </c>
      <c r="C36" s="6">
        <v>480570971.55937755</v>
      </c>
      <c r="D36" s="1">
        <v>8</v>
      </c>
      <c r="E36" s="1" t="s">
        <v>47</v>
      </c>
    </row>
    <row r="37" spans="1:5" ht="15" x14ac:dyDescent="0.25">
      <c r="A37" s="8"/>
      <c r="B37" s="10" t="s">
        <v>48</v>
      </c>
      <c r="C37" s="6">
        <v>414200000</v>
      </c>
      <c r="D37" s="1">
        <v>2</v>
      </c>
      <c r="E37" s="1" t="s">
        <v>49</v>
      </c>
    </row>
    <row r="38" spans="1:5" ht="15" x14ac:dyDescent="0.25">
      <c r="A38" s="8"/>
      <c r="B38" s="10" t="s">
        <v>50</v>
      </c>
      <c r="C38" s="6">
        <v>300000000</v>
      </c>
      <c r="D38" s="1">
        <v>3</v>
      </c>
      <c r="E38" s="1" t="s">
        <v>51</v>
      </c>
    </row>
    <row r="39" spans="1:5" ht="15" x14ac:dyDescent="0.25">
      <c r="A39" s="8"/>
      <c r="B39" s="10" t="s">
        <v>52</v>
      </c>
      <c r="C39" s="6">
        <v>233053333</v>
      </c>
      <c r="D39" s="1">
        <v>2</v>
      </c>
      <c r="E39" s="1" t="s">
        <v>53</v>
      </c>
    </row>
    <row r="40" spans="1:5" x14ac:dyDescent="0.2">
      <c r="B40" s="10" t="s">
        <v>54</v>
      </c>
      <c r="C40" s="6">
        <v>169341219.59999999</v>
      </c>
      <c r="D40" s="1">
        <v>2</v>
      </c>
      <c r="E40" s="1" t="s">
        <v>55</v>
      </c>
    </row>
    <row r="41" spans="1:5" x14ac:dyDescent="0.2">
      <c r="B41" s="10" t="s">
        <v>56</v>
      </c>
      <c r="C41" s="6">
        <v>124333118.52</v>
      </c>
      <c r="D41" s="1">
        <v>2</v>
      </c>
      <c r="E41" s="1" t="s">
        <v>57</v>
      </c>
    </row>
    <row r="42" spans="1:5" x14ac:dyDescent="0.2">
      <c r="B42" s="10" t="s">
        <v>58</v>
      </c>
      <c r="C42" s="6">
        <v>104857000</v>
      </c>
      <c r="D42" s="1">
        <v>1</v>
      </c>
      <c r="E42" s="1" t="s">
        <v>59</v>
      </c>
    </row>
    <row r="43" spans="1:5" x14ac:dyDescent="0.2">
      <c r="B43" s="10" t="s">
        <v>60</v>
      </c>
      <c r="C43" s="6">
        <v>75000000</v>
      </c>
      <c r="D43" s="1">
        <v>1</v>
      </c>
    </row>
    <row r="44" spans="1:5" ht="15" x14ac:dyDescent="0.25">
      <c r="B44" s="17" t="s">
        <v>30</v>
      </c>
      <c r="C44" s="18">
        <f>SUM(C34:C43)</f>
        <v>2417597642.6793776</v>
      </c>
      <c r="D44" s="8">
        <f>SUM(D34:D43)</f>
        <v>28</v>
      </c>
    </row>
    <row r="45" spans="1:5" s="13" customFormat="1" x14ac:dyDescent="0.2">
      <c r="B45" s="19"/>
    </row>
    <row r="46" spans="1:5" ht="15" x14ac:dyDescent="0.25">
      <c r="A46" s="8" t="s">
        <v>61</v>
      </c>
      <c r="B46" s="10" t="s">
        <v>62</v>
      </c>
      <c r="C46" s="6">
        <v>487042539.26295757</v>
      </c>
      <c r="D46" s="1">
        <v>13</v>
      </c>
    </row>
    <row r="47" spans="1:5" x14ac:dyDescent="0.2">
      <c r="B47" s="10" t="s">
        <v>63</v>
      </c>
      <c r="C47" s="6">
        <v>414200000</v>
      </c>
      <c r="D47" s="1">
        <v>2</v>
      </c>
    </row>
    <row r="48" spans="1:5" x14ac:dyDescent="0.2">
      <c r="B48" s="10" t="s">
        <v>64</v>
      </c>
      <c r="C48" s="6">
        <v>370000000</v>
      </c>
      <c r="D48" s="1">
        <v>1</v>
      </c>
    </row>
    <row r="49" spans="2:4" x14ac:dyDescent="0.2">
      <c r="B49" s="10" t="s">
        <v>65</v>
      </c>
      <c r="C49" s="6">
        <v>200000000</v>
      </c>
      <c r="D49" s="1">
        <v>1</v>
      </c>
    </row>
    <row r="50" spans="2:4" x14ac:dyDescent="0.2">
      <c r="B50" s="10" t="s">
        <v>66</v>
      </c>
      <c r="C50" s="6">
        <v>173341219.59999999</v>
      </c>
      <c r="D50" s="1">
        <v>3</v>
      </c>
    </row>
    <row r="51" spans="2:4" x14ac:dyDescent="0.2">
      <c r="B51" s="10" t="s">
        <v>67</v>
      </c>
      <c r="C51" s="6">
        <v>135692333</v>
      </c>
      <c r="D51" s="1">
        <v>2</v>
      </c>
    </row>
    <row r="52" spans="2:4" x14ac:dyDescent="0.2">
      <c r="B52" s="10" t="s">
        <v>68</v>
      </c>
      <c r="C52" s="6">
        <v>107360000</v>
      </c>
      <c r="D52" s="1">
        <v>1</v>
      </c>
    </row>
    <row r="53" spans="2:4" x14ac:dyDescent="0.2">
      <c r="B53" s="10" t="s">
        <v>69</v>
      </c>
      <c r="C53" s="6">
        <v>104857000</v>
      </c>
      <c r="D53" s="1">
        <v>1</v>
      </c>
    </row>
    <row r="54" spans="2:4" x14ac:dyDescent="0.2">
      <c r="B54" s="10" t="s">
        <v>70</v>
      </c>
      <c r="C54" s="6">
        <v>94016142.661060005</v>
      </c>
      <c r="D54" s="1">
        <v>17</v>
      </c>
    </row>
    <row r="55" spans="2:4" x14ac:dyDescent="0.2">
      <c r="B55" s="10" t="s">
        <v>71</v>
      </c>
      <c r="C55" s="6">
        <v>90000000</v>
      </c>
      <c r="D55" s="1">
        <v>1</v>
      </c>
    </row>
    <row r="56" spans="2:4" ht="15" x14ac:dyDescent="0.25">
      <c r="B56" s="17" t="s">
        <v>30</v>
      </c>
      <c r="C56" s="18">
        <f>SUM(C46:C55)</f>
        <v>2176509234.5240173</v>
      </c>
      <c r="D56" s="8">
        <f>SUM(D46:D55)</f>
        <v>42</v>
      </c>
    </row>
  </sheetData>
  <pageMargins left="0.7" right="0.7" top="0.75" bottom="0.75" header="0.3" footer="0.3"/>
  <pageSetup paperSize="9" orientation="portrait"/>
  <ignoredErrors>
    <ignoredError sqref="B3"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129"/>
  <sheetViews>
    <sheetView workbookViewId="0">
      <selection activeCell="F132" sqref="F132"/>
    </sheetView>
  </sheetViews>
  <sheetFormatPr defaultColWidth="9.140625" defaultRowHeight="14.25" x14ac:dyDescent="0.2"/>
  <cols>
    <col min="1" max="1" width="58.5703125" style="1" bestFit="1" customWidth="1"/>
    <col min="2" max="2" width="9.28515625" style="1" bestFit="1" customWidth="1"/>
    <col min="3" max="3" width="20.42578125" style="1" bestFit="1" customWidth="1"/>
    <col min="4" max="4" width="9.28515625" style="1" bestFit="1" customWidth="1"/>
    <col min="5" max="5" width="20.42578125" style="1" bestFit="1" customWidth="1"/>
    <col min="6" max="6" width="9.28515625" style="1" bestFit="1" customWidth="1"/>
    <col min="7" max="7" width="16.28515625" style="1" bestFit="1" customWidth="1"/>
    <col min="8" max="8" width="9.28515625" style="1" bestFit="1" customWidth="1"/>
    <col min="9" max="9" width="20.42578125" style="1" bestFit="1" customWidth="1"/>
    <col min="10" max="10" width="9.140625" style="1" bestFit="1"/>
    <col min="11" max="16384" width="9.140625" style="1"/>
  </cols>
  <sheetData>
    <row r="1" spans="1:9" ht="15" x14ac:dyDescent="0.25">
      <c r="B1" s="8" t="s">
        <v>72</v>
      </c>
      <c r="C1" s="8"/>
      <c r="D1" s="8" t="s">
        <v>73</v>
      </c>
      <c r="E1" s="8"/>
      <c r="F1" s="8" t="s">
        <v>74</v>
      </c>
      <c r="G1" s="8"/>
      <c r="H1" s="8" t="s">
        <v>75</v>
      </c>
      <c r="I1" s="8"/>
    </row>
    <row r="2" spans="1:9" ht="15" x14ac:dyDescent="0.25">
      <c r="A2" s="8" t="s">
        <v>76</v>
      </c>
      <c r="B2" s="8" t="s">
        <v>77</v>
      </c>
      <c r="C2" s="8" t="s">
        <v>78</v>
      </c>
      <c r="D2" s="8" t="s">
        <v>77</v>
      </c>
      <c r="E2" s="8" t="s">
        <v>78</v>
      </c>
      <c r="F2" s="8" t="s">
        <v>77</v>
      </c>
      <c r="G2" s="8" t="s">
        <v>78</v>
      </c>
      <c r="H2" s="8" t="s">
        <v>79</v>
      </c>
      <c r="I2" s="8" t="s">
        <v>78</v>
      </c>
    </row>
    <row r="3" spans="1:9" x14ac:dyDescent="0.2">
      <c r="A3" s="1" t="s">
        <v>80</v>
      </c>
      <c r="B3" s="1">
        <v>1</v>
      </c>
      <c r="C3" s="6">
        <v>505927.52928000002</v>
      </c>
      <c r="D3" s="1">
        <v>0</v>
      </c>
      <c r="E3" s="6">
        <v>0</v>
      </c>
      <c r="F3" s="1">
        <v>0</v>
      </c>
      <c r="G3" s="6">
        <v>0</v>
      </c>
      <c r="H3" s="1">
        <v>1</v>
      </c>
      <c r="I3" s="6">
        <v>505927.52928000002</v>
      </c>
    </row>
    <row r="4" spans="1:9" x14ac:dyDescent="0.2">
      <c r="A4" s="21" t="s">
        <v>81</v>
      </c>
      <c r="B4" s="1">
        <v>1</v>
      </c>
      <c r="C4" s="6">
        <v>3679546.4029999999</v>
      </c>
      <c r="D4" s="1">
        <v>0</v>
      </c>
      <c r="E4" s="6">
        <v>0</v>
      </c>
      <c r="F4" s="1">
        <v>0</v>
      </c>
      <c r="G4" s="6">
        <v>0</v>
      </c>
      <c r="H4" s="1">
        <v>1</v>
      </c>
      <c r="I4" s="6">
        <v>3679546.4029999999</v>
      </c>
    </row>
    <row r="5" spans="1:9" x14ac:dyDescent="0.2">
      <c r="A5" s="1" t="s">
        <v>82</v>
      </c>
      <c r="B5" s="1">
        <v>1</v>
      </c>
      <c r="C5" s="6">
        <v>53460737.898699999</v>
      </c>
      <c r="D5" s="1">
        <v>0</v>
      </c>
      <c r="E5" s="6">
        <v>0</v>
      </c>
      <c r="F5" s="1">
        <v>0</v>
      </c>
      <c r="G5" s="6">
        <v>0</v>
      </c>
      <c r="H5" s="1">
        <v>1</v>
      </c>
      <c r="I5" s="6">
        <v>53460737.898699999</v>
      </c>
    </row>
    <row r="6" spans="1:9" x14ac:dyDescent="0.2">
      <c r="A6" s="1" t="s">
        <v>83</v>
      </c>
      <c r="B6" s="1">
        <v>0</v>
      </c>
      <c r="C6" s="6">
        <v>0</v>
      </c>
      <c r="D6" s="1">
        <v>2</v>
      </c>
      <c r="E6" s="6">
        <v>442000</v>
      </c>
      <c r="F6" s="1">
        <v>0</v>
      </c>
      <c r="G6" s="6">
        <v>0</v>
      </c>
      <c r="H6" s="1">
        <v>2</v>
      </c>
      <c r="I6" s="6">
        <v>442000</v>
      </c>
    </row>
    <row r="7" spans="1:9" x14ac:dyDescent="0.2">
      <c r="A7" s="1" t="s">
        <v>84</v>
      </c>
      <c r="B7" s="1">
        <v>2</v>
      </c>
      <c r="C7" s="6">
        <v>4283136</v>
      </c>
      <c r="D7" s="1">
        <v>0</v>
      </c>
      <c r="E7" s="6">
        <v>0</v>
      </c>
      <c r="F7" s="1">
        <v>0</v>
      </c>
      <c r="G7" s="6">
        <v>0</v>
      </c>
      <c r="H7" s="1">
        <v>2</v>
      </c>
      <c r="I7" s="6">
        <v>4283136</v>
      </c>
    </row>
    <row r="8" spans="1:9" x14ac:dyDescent="0.2">
      <c r="A8" s="1" t="s">
        <v>85</v>
      </c>
      <c r="B8" s="1">
        <v>1</v>
      </c>
      <c r="C8" s="6">
        <v>0</v>
      </c>
      <c r="D8" s="1">
        <v>0</v>
      </c>
      <c r="E8" s="6">
        <v>0</v>
      </c>
      <c r="F8" s="1">
        <v>0</v>
      </c>
      <c r="G8" s="6">
        <v>0</v>
      </c>
      <c r="H8" s="1">
        <v>1</v>
      </c>
      <c r="I8" s="6">
        <v>0</v>
      </c>
    </row>
    <row r="9" spans="1:9" x14ac:dyDescent="0.2">
      <c r="A9" s="1" t="s">
        <v>86</v>
      </c>
      <c r="B9" s="1">
        <v>1</v>
      </c>
      <c r="C9" s="6">
        <v>1094509.98</v>
      </c>
      <c r="D9" s="1">
        <v>0</v>
      </c>
      <c r="E9" s="6">
        <v>0</v>
      </c>
      <c r="F9" s="1">
        <v>0</v>
      </c>
      <c r="G9" s="6">
        <v>0</v>
      </c>
      <c r="H9" s="1">
        <v>1</v>
      </c>
      <c r="I9" s="6">
        <v>1094509.98</v>
      </c>
    </row>
    <row r="10" spans="1:9" x14ac:dyDescent="0.2">
      <c r="A10" s="1" t="s">
        <v>87</v>
      </c>
      <c r="B10" s="1">
        <v>1</v>
      </c>
      <c r="C10" s="6">
        <v>190000</v>
      </c>
      <c r="D10" s="1">
        <v>0</v>
      </c>
      <c r="E10" s="6">
        <v>0</v>
      </c>
      <c r="F10" s="1">
        <v>0</v>
      </c>
      <c r="G10" s="6">
        <v>0</v>
      </c>
      <c r="H10" s="1">
        <v>1</v>
      </c>
      <c r="I10" s="6">
        <v>190000</v>
      </c>
    </row>
    <row r="11" spans="1:9" x14ac:dyDescent="0.2">
      <c r="A11" s="1" t="s">
        <v>88</v>
      </c>
      <c r="B11" s="1">
        <v>2</v>
      </c>
      <c r="C11" s="6">
        <v>2319614.9280000003</v>
      </c>
      <c r="D11" s="1">
        <v>0</v>
      </c>
      <c r="E11" s="6">
        <v>0</v>
      </c>
      <c r="F11" s="1">
        <v>0</v>
      </c>
      <c r="G11" s="6">
        <v>0</v>
      </c>
      <c r="H11" s="1">
        <v>2</v>
      </c>
      <c r="I11" s="6">
        <v>2319614.9280000003</v>
      </c>
    </row>
    <row r="12" spans="1:9" x14ac:dyDescent="0.2">
      <c r="A12" s="1" t="s">
        <v>89</v>
      </c>
      <c r="B12" s="1">
        <v>0</v>
      </c>
      <c r="C12" s="6">
        <v>0</v>
      </c>
      <c r="D12" s="1">
        <v>1</v>
      </c>
      <c r="E12" s="6">
        <v>1838559.4</v>
      </c>
      <c r="F12" s="1">
        <v>0</v>
      </c>
      <c r="G12" s="6">
        <v>0</v>
      </c>
      <c r="H12" s="1">
        <v>1</v>
      </c>
      <c r="I12" s="6">
        <v>1838559.4</v>
      </c>
    </row>
    <row r="13" spans="1:9" x14ac:dyDescent="0.2">
      <c r="A13" s="1" t="s">
        <v>90</v>
      </c>
      <c r="B13" s="1">
        <v>0</v>
      </c>
      <c r="C13" s="6">
        <v>0</v>
      </c>
      <c r="D13" s="1">
        <v>2</v>
      </c>
      <c r="E13" s="6">
        <v>312633.08799999999</v>
      </c>
      <c r="F13" s="1">
        <v>0</v>
      </c>
      <c r="G13" s="6">
        <v>0</v>
      </c>
      <c r="H13" s="1">
        <v>2</v>
      </c>
      <c r="I13" s="6">
        <v>312633.08799999999</v>
      </c>
    </row>
    <row r="14" spans="1:9" x14ac:dyDescent="0.2">
      <c r="A14" s="1" t="s">
        <v>91</v>
      </c>
      <c r="B14" s="1">
        <v>0</v>
      </c>
      <c r="C14" s="6">
        <v>0</v>
      </c>
      <c r="D14" s="1">
        <v>1</v>
      </c>
      <c r="E14" s="6">
        <v>28533.995559999999</v>
      </c>
      <c r="F14" s="1">
        <v>0</v>
      </c>
      <c r="G14" s="6">
        <v>0</v>
      </c>
      <c r="H14" s="1">
        <v>1</v>
      </c>
      <c r="I14" s="6">
        <v>28533.995559999999</v>
      </c>
    </row>
    <row r="15" spans="1:9" x14ac:dyDescent="0.2">
      <c r="A15" s="1" t="s">
        <v>92</v>
      </c>
      <c r="B15" s="1">
        <v>0</v>
      </c>
      <c r="C15" s="6">
        <v>0</v>
      </c>
      <c r="D15" s="1">
        <v>1</v>
      </c>
      <c r="E15" s="6">
        <v>204209.86</v>
      </c>
      <c r="F15" s="1">
        <v>0</v>
      </c>
      <c r="G15" s="6">
        <v>0</v>
      </c>
      <c r="H15" s="1">
        <v>1</v>
      </c>
      <c r="I15" s="6">
        <v>204209.86</v>
      </c>
    </row>
    <row r="16" spans="1:9" x14ac:dyDescent="0.2">
      <c r="A16" s="1" t="s">
        <v>93</v>
      </c>
      <c r="B16" s="1">
        <v>0</v>
      </c>
      <c r="C16" s="6">
        <v>0</v>
      </c>
      <c r="D16" s="1">
        <v>1</v>
      </c>
      <c r="E16" s="6">
        <v>3100.2460000000001</v>
      </c>
      <c r="F16" s="1">
        <v>0</v>
      </c>
      <c r="G16" s="6">
        <v>0</v>
      </c>
      <c r="H16" s="1">
        <v>1</v>
      </c>
      <c r="I16" s="6">
        <v>3100.2460000000001</v>
      </c>
    </row>
    <row r="17" spans="1:9" x14ac:dyDescent="0.2">
      <c r="A17" s="1" t="s">
        <v>94</v>
      </c>
      <c r="B17" s="1">
        <v>0</v>
      </c>
      <c r="C17" s="6">
        <v>0</v>
      </c>
      <c r="D17" s="1">
        <v>1</v>
      </c>
      <c r="E17" s="6">
        <v>28335.954999999998</v>
      </c>
      <c r="F17" s="1">
        <v>0</v>
      </c>
      <c r="G17" s="6">
        <v>0</v>
      </c>
      <c r="H17" s="1">
        <v>1</v>
      </c>
      <c r="I17" s="6">
        <v>28335.954999999998</v>
      </c>
    </row>
    <row r="18" spans="1:9" x14ac:dyDescent="0.2">
      <c r="A18" s="1" t="s">
        <v>95</v>
      </c>
      <c r="B18" s="1">
        <v>3</v>
      </c>
      <c r="C18" s="6">
        <v>0.01</v>
      </c>
      <c r="D18" s="1">
        <v>1</v>
      </c>
      <c r="E18" s="6">
        <v>0</v>
      </c>
      <c r="F18" s="1">
        <v>0</v>
      </c>
      <c r="G18" s="6">
        <v>0</v>
      </c>
      <c r="H18" s="1">
        <v>4</v>
      </c>
      <c r="I18" s="6">
        <v>0.01</v>
      </c>
    </row>
    <row r="19" spans="1:9" x14ac:dyDescent="0.2">
      <c r="A19" s="1" t="s">
        <v>96</v>
      </c>
      <c r="B19" s="1">
        <v>1</v>
      </c>
      <c r="C19" s="6">
        <v>6300000</v>
      </c>
      <c r="D19" s="1">
        <v>0</v>
      </c>
      <c r="E19" s="6">
        <v>0</v>
      </c>
      <c r="F19" s="1">
        <v>0</v>
      </c>
      <c r="G19" s="6">
        <v>0</v>
      </c>
      <c r="H19" s="1">
        <v>1</v>
      </c>
      <c r="I19" s="6">
        <v>6300000</v>
      </c>
    </row>
    <row r="20" spans="1:9" x14ac:dyDescent="0.2">
      <c r="A20" s="1" t="s">
        <v>97</v>
      </c>
      <c r="B20" s="1">
        <v>1</v>
      </c>
      <c r="C20" s="6">
        <v>190080</v>
      </c>
      <c r="D20" s="1">
        <v>0</v>
      </c>
      <c r="E20" s="6">
        <v>0</v>
      </c>
      <c r="F20" s="1">
        <v>0</v>
      </c>
      <c r="G20" s="6">
        <v>0</v>
      </c>
      <c r="H20" s="1">
        <v>1</v>
      </c>
      <c r="I20" s="6">
        <v>190080</v>
      </c>
    </row>
    <row r="21" spans="1:9" x14ac:dyDescent="0.2">
      <c r="A21" s="1" t="s">
        <v>98</v>
      </c>
      <c r="B21" s="1">
        <v>1</v>
      </c>
      <c r="C21" s="6">
        <v>39306440.715700001</v>
      </c>
      <c r="D21" s="1">
        <v>0</v>
      </c>
      <c r="E21" s="6">
        <v>0</v>
      </c>
      <c r="F21" s="1">
        <v>0</v>
      </c>
      <c r="G21" s="6">
        <v>0</v>
      </c>
      <c r="H21" s="1">
        <v>1</v>
      </c>
      <c r="I21" s="6">
        <v>39306440.715700001</v>
      </c>
    </row>
    <row r="22" spans="1:9" x14ac:dyDescent="0.2">
      <c r="A22" s="1" t="s">
        <v>99</v>
      </c>
      <c r="B22" s="1">
        <v>1</v>
      </c>
      <c r="C22" s="6">
        <v>1480177</v>
      </c>
      <c r="D22" s="1">
        <v>0</v>
      </c>
      <c r="E22" s="6">
        <v>0</v>
      </c>
      <c r="F22" s="1">
        <v>0</v>
      </c>
      <c r="G22" s="6">
        <v>0</v>
      </c>
      <c r="H22" s="1">
        <v>1</v>
      </c>
      <c r="I22" s="6">
        <v>1480177</v>
      </c>
    </row>
    <row r="23" spans="1:9" x14ac:dyDescent="0.2">
      <c r="A23" s="1" t="s">
        <v>56</v>
      </c>
      <c r="B23" s="1">
        <v>2</v>
      </c>
      <c r="C23" s="6">
        <v>124333118.52</v>
      </c>
      <c r="D23" s="1">
        <v>0</v>
      </c>
      <c r="E23" s="6">
        <v>0</v>
      </c>
      <c r="F23" s="1">
        <v>0</v>
      </c>
      <c r="G23" s="6">
        <v>0</v>
      </c>
      <c r="H23" s="1">
        <v>2</v>
      </c>
      <c r="I23" s="6">
        <v>124333118.52</v>
      </c>
    </row>
    <row r="24" spans="1:9" x14ac:dyDescent="0.2">
      <c r="A24" s="1" t="s">
        <v>100</v>
      </c>
      <c r="B24" s="1">
        <v>1</v>
      </c>
      <c r="C24" s="6">
        <v>1270000</v>
      </c>
      <c r="D24" s="1">
        <v>0</v>
      </c>
      <c r="E24" s="6">
        <v>0</v>
      </c>
      <c r="F24" s="1">
        <v>0</v>
      </c>
      <c r="G24" s="6">
        <v>0</v>
      </c>
      <c r="H24" s="1">
        <v>1</v>
      </c>
      <c r="I24" s="6">
        <v>1270000</v>
      </c>
    </row>
    <row r="25" spans="1:9" x14ac:dyDescent="0.2">
      <c r="A25" s="1" t="s">
        <v>101</v>
      </c>
      <c r="B25" s="1">
        <v>4</v>
      </c>
      <c r="C25" s="6">
        <v>3718772.2199999997</v>
      </c>
      <c r="D25" s="1">
        <v>0</v>
      </c>
      <c r="E25" s="6">
        <v>0</v>
      </c>
      <c r="F25" s="1">
        <v>0</v>
      </c>
      <c r="G25" s="6">
        <v>0</v>
      </c>
      <c r="H25" s="1">
        <v>4</v>
      </c>
      <c r="I25" s="6">
        <v>3718772.2199999997</v>
      </c>
    </row>
    <row r="26" spans="1:9" x14ac:dyDescent="0.2">
      <c r="A26" s="1" t="s">
        <v>102</v>
      </c>
      <c r="B26" s="1">
        <v>0</v>
      </c>
      <c r="C26" s="6">
        <v>0</v>
      </c>
      <c r="D26" s="1">
        <v>5</v>
      </c>
      <c r="E26" s="6">
        <v>1</v>
      </c>
      <c r="F26" s="1">
        <v>0</v>
      </c>
      <c r="G26" s="6">
        <v>0</v>
      </c>
      <c r="H26" s="1">
        <v>5</v>
      </c>
      <c r="I26" s="6">
        <v>1</v>
      </c>
    </row>
    <row r="27" spans="1:9" x14ac:dyDescent="0.2">
      <c r="A27" s="1" t="s">
        <v>103</v>
      </c>
      <c r="B27" s="1">
        <v>0</v>
      </c>
      <c r="C27" s="6">
        <v>0</v>
      </c>
      <c r="D27" s="1">
        <v>1</v>
      </c>
      <c r="E27" s="6">
        <v>0</v>
      </c>
      <c r="F27" s="1">
        <v>0</v>
      </c>
      <c r="G27" s="6">
        <v>0</v>
      </c>
      <c r="H27" s="1">
        <v>1</v>
      </c>
      <c r="I27" s="6">
        <v>0</v>
      </c>
    </row>
    <row r="28" spans="1:9" x14ac:dyDescent="0.2">
      <c r="A28" s="1" t="s">
        <v>104</v>
      </c>
      <c r="B28" s="1">
        <v>0</v>
      </c>
      <c r="C28" s="6">
        <v>0</v>
      </c>
      <c r="D28" s="1">
        <v>3</v>
      </c>
      <c r="E28" s="6">
        <v>712211.24748000002</v>
      </c>
      <c r="F28" s="1">
        <v>0</v>
      </c>
      <c r="G28" s="6">
        <v>0</v>
      </c>
      <c r="H28" s="1">
        <v>3</v>
      </c>
      <c r="I28" s="6">
        <v>712211.24748000002</v>
      </c>
    </row>
    <row r="29" spans="1:9" x14ac:dyDescent="0.2">
      <c r="A29" s="1" t="s">
        <v>105</v>
      </c>
      <c r="B29" s="1">
        <v>1</v>
      </c>
      <c r="C29" s="6">
        <v>3093600</v>
      </c>
      <c r="D29" s="1">
        <v>0</v>
      </c>
      <c r="E29" s="6">
        <v>0</v>
      </c>
      <c r="F29" s="1">
        <v>0</v>
      </c>
      <c r="G29" s="6">
        <v>0</v>
      </c>
      <c r="H29" s="1">
        <v>1</v>
      </c>
      <c r="I29" s="6">
        <v>3093600</v>
      </c>
    </row>
    <row r="30" spans="1:9" x14ac:dyDescent="0.2">
      <c r="A30" s="1" t="s">
        <v>106</v>
      </c>
      <c r="B30" s="1">
        <v>1</v>
      </c>
      <c r="C30" s="6">
        <v>1852332</v>
      </c>
      <c r="D30" s="1">
        <v>0</v>
      </c>
      <c r="E30" s="6">
        <v>0</v>
      </c>
      <c r="F30" s="1">
        <v>0</v>
      </c>
      <c r="G30" s="6">
        <v>0</v>
      </c>
      <c r="H30" s="1">
        <v>1</v>
      </c>
      <c r="I30" s="6">
        <v>1852332</v>
      </c>
    </row>
    <row r="31" spans="1:9" x14ac:dyDescent="0.2">
      <c r="A31" s="1" t="s">
        <v>107</v>
      </c>
      <c r="B31" s="1">
        <v>2</v>
      </c>
      <c r="C31" s="6">
        <v>2</v>
      </c>
      <c r="D31" s="1">
        <v>0</v>
      </c>
      <c r="E31" s="6">
        <v>0</v>
      </c>
      <c r="F31" s="1">
        <v>0</v>
      </c>
      <c r="G31" s="6">
        <v>0</v>
      </c>
      <c r="H31" s="1">
        <v>2</v>
      </c>
      <c r="I31" s="6">
        <v>2</v>
      </c>
    </row>
    <row r="32" spans="1:9" x14ac:dyDescent="0.2">
      <c r="A32" s="1" t="s">
        <v>108</v>
      </c>
      <c r="B32" s="1">
        <v>1</v>
      </c>
      <c r="C32" s="6">
        <v>0.86477999999999999</v>
      </c>
      <c r="D32" s="1">
        <v>1</v>
      </c>
      <c r="E32" s="6">
        <v>0</v>
      </c>
      <c r="F32" s="1">
        <v>0</v>
      </c>
      <c r="G32" s="6">
        <v>0</v>
      </c>
      <c r="H32" s="1">
        <v>2</v>
      </c>
      <c r="I32" s="6">
        <v>0.86477999999999999</v>
      </c>
    </row>
    <row r="33" spans="1:9" x14ac:dyDescent="0.2">
      <c r="A33" s="1" t="s">
        <v>109</v>
      </c>
      <c r="B33" s="1">
        <v>1</v>
      </c>
      <c r="C33" s="6">
        <v>225600</v>
      </c>
      <c r="D33" s="1">
        <v>0</v>
      </c>
      <c r="E33" s="6">
        <v>0</v>
      </c>
      <c r="F33" s="1">
        <v>0</v>
      </c>
      <c r="G33" s="6">
        <v>0</v>
      </c>
      <c r="H33" s="1">
        <v>1</v>
      </c>
      <c r="I33" s="6">
        <v>225600</v>
      </c>
    </row>
    <row r="34" spans="1:9" x14ac:dyDescent="0.2">
      <c r="A34" s="1" t="s">
        <v>110</v>
      </c>
      <c r="B34" s="1">
        <v>0</v>
      </c>
      <c r="C34" s="6">
        <v>0</v>
      </c>
      <c r="D34" s="1">
        <v>0</v>
      </c>
      <c r="E34" s="6">
        <v>0</v>
      </c>
      <c r="F34" s="1">
        <v>3</v>
      </c>
      <c r="G34" s="6">
        <v>1516965.1079199999</v>
      </c>
      <c r="H34" s="1">
        <v>3</v>
      </c>
      <c r="I34" s="6">
        <v>1516965.1079199999</v>
      </c>
    </row>
    <row r="35" spans="1:9" x14ac:dyDescent="0.2">
      <c r="A35" s="1" t="s">
        <v>111</v>
      </c>
      <c r="B35" s="1">
        <v>1</v>
      </c>
      <c r="C35" s="6">
        <v>218719</v>
      </c>
      <c r="D35" s="1">
        <v>0</v>
      </c>
      <c r="E35" s="6">
        <v>0</v>
      </c>
      <c r="F35" s="1">
        <v>0</v>
      </c>
      <c r="G35" s="6">
        <v>0</v>
      </c>
      <c r="H35" s="1">
        <v>1</v>
      </c>
      <c r="I35" s="6">
        <v>218719</v>
      </c>
    </row>
    <row r="36" spans="1:9" x14ac:dyDescent="0.2">
      <c r="A36" s="1" t="s">
        <v>112</v>
      </c>
      <c r="B36" s="1">
        <v>0</v>
      </c>
      <c r="C36" s="6">
        <v>0</v>
      </c>
      <c r="D36" s="1">
        <v>3</v>
      </c>
      <c r="E36" s="6">
        <v>485526.58999999997</v>
      </c>
      <c r="F36" s="1">
        <v>0</v>
      </c>
      <c r="G36" s="6">
        <v>0</v>
      </c>
      <c r="H36" s="1">
        <v>3</v>
      </c>
      <c r="I36" s="6">
        <v>485526.58999999997</v>
      </c>
    </row>
    <row r="37" spans="1:9" x14ac:dyDescent="0.2">
      <c r="A37" s="1" t="s">
        <v>113</v>
      </c>
      <c r="B37" s="1">
        <v>1</v>
      </c>
      <c r="C37" s="6">
        <v>250000</v>
      </c>
      <c r="D37" s="1">
        <v>0</v>
      </c>
      <c r="E37" s="6">
        <v>0</v>
      </c>
      <c r="F37" s="1">
        <v>0</v>
      </c>
      <c r="G37" s="6">
        <v>0</v>
      </c>
      <c r="H37" s="1">
        <v>1</v>
      </c>
      <c r="I37" s="6">
        <v>250000</v>
      </c>
    </row>
    <row r="38" spans="1:9" x14ac:dyDescent="0.2">
      <c r="A38" s="1" t="s">
        <v>114</v>
      </c>
      <c r="B38" s="1">
        <v>2</v>
      </c>
      <c r="C38" s="6">
        <v>3479844</v>
      </c>
      <c r="D38" s="1">
        <v>0</v>
      </c>
      <c r="E38" s="6">
        <v>0</v>
      </c>
      <c r="F38" s="1">
        <v>0</v>
      </c>
      <c r="G38" s="6">
        <v>0</v>
      </c>
      <c r="H38" s="1">
        <v>2</v>
      </c>
      <c r="I38" s="6">
        <v>3479844</v>
      </c>
    </row>
    <row r="39" spans="1:9" x14ac:dyDescent="0.2">
      <c r="A39" s="1" t="s">
        <v>115</v>
      </c>
      <c r="B39" s="1">
        <v>0</v>
      </c>
      <c r="C39" s="6">
        <v>0</v>
      </c>
      <c r="D39" s="1">
        <v>1</v>
      </c>
      <c r="E39" s="6">
        <v>306410.76325999998</v>
      </c>
      <c r="F39" s="1">
        <v>0</v>
      </c>
      <c r="G39" s="6">
        <v>0</v>
      </c>
      <c r="H39" s="1">
        <v>1</v>
      </c>
      <c r="I39" s="6">
        <v>306410.76325999998</v>
      </c>
    </row>
    <row r="40" spans="1:9" x14ac:dyDescent="0.2">
      <c r="A40" s="1" t="s">
        <v>116</v>
      </c>
      <c r="B40" s="1">
        <v>1</v>
      </c>
      <c r="C40" s="6">
        <v>627970</v>
      </c>
      <c r="D40" s="1">
        <v>0</v>
      </c>
      <c r="E40" s="6">
        <v>0</v>
      </c>
      <c r="F40" s="1">
        <v>0</v>
      </c>
      <c r="G40" s="6">
        <v>0</v>
      </c>
      <c r="H40" s="1">
        <v>1</v>
      </c>
      <c r="I40" s="6">
        <v>627970</v>
      </c>
    </row>
    <row r="41" spans="1:9" x14ac:dyDescent="0.2">
      <c r="A41" s="1" t="s">
        <v>60</v>
      </c>
      <c r="B41" s="1">
        <v>1</v>
      </c>
      <c r="C41" s="6">
        <v>75000000</v>
      </c>
      <c r="D41" s="1">
        <v>0</v>
      </c>
      <c r="E41" s="6">
        <v>0</v>
      </c>
      <c r="F41" s="1">
        <v>0</v>
      </c>
      <c r="G41" s="6">
        <v>0</v>
      </c>
      <c r="H41" s="1">
        <v>1</v>
      </c>
      <c r="I41" s="6">
        <v>75000000</v>
      </c>
    </row>
    <row r="42" spans="1:9" x14ac:dyDescent="0.2">
      <c r="A42" s="1" t="s">
        <v>117</v>
      </c>
      <c r="B42" s="1">
        <v>2</v>
      </c>
      <c r="C42" s="6">
        <v>20305920.800000001</v>
      </c>
      <c r="D42" s="1">
        <v>0</v>
      </c>
      <c r="E42" s="6">
        <v>0</v>
      </c>
      <c r="F42" s="1">
        <v>0</v>
      </c>
      <c r="G42" s="6">
        <v>0</v>
      </c>
      <c r="H42" s="1">
        <v>2</v>
      </c>
      <c r="I42" s="6">
        <v>20305920.800000001</v>
      </c>
    </row>
    <row r="43" spans="1:9" x14ac:dyDescent="0.2">
      <c r="A43" s="1" t="s">
        <v>118</v>
      </c>
      <c r="B43" s="1">
        <v>1</v>
      </c>
      <c r="C43" s="6">
        <v>314600</v>
      </c>
      <c r="D43" s="1">
        <v>0</v>
      </c>
      <c r="E43" s="6">
        <v>0</v>
      </c>
      <c r="F43" s="1">
        <v>0</v>
      </c>
      <c r="G43" s="6">
        <v>0</v>
      </c>
      <c r="H43" s="1">
        <v>1</v>
      </c>
      <c r="I43" s="6">
        <v>314600</v>
      </c>
    </row>
    <row r="44" spans="1:9" x14ac:dyDescent="0.2">
      <c r="A44" s="1" t="s">
        <v>119</v>
      </c>
      <c r="B44" s="1">
        <v>1</v>
      </c>
      <c r="C44" s="6">
        <v>153012</v>
      </c>
      <c r="D44" s="1">
        <v>0</v>
      </c>
      <c r="E44" s="6">
        <v>0</v>
      </c>
      <c r="F44" s="1">
        <v>0</v>
      </c>
      <c r="G44" s="6">
        <v>0</v>
      </c>
      <c r="H44" s="1">
        <v>1</v>
      </c>
      <c r="I44" s="6">
        <v>153012</v>
      </c>
    </row>
    <row r="45" spans="1:9" x14ac:dyDescent="0.2">
      <c r="A45" s="1" t="s">
        <v>120</v>
      </c>
      <c r="B45" s="1">
        <v>1</v>
      </c>
      <c r="C45" s="6">
        <v>4451443.1399999997</v>
      </c>
      <c r="D45" s="1">
        <v>0</v>
      </c>
      <c r="E45" s="6">
        <v>0</v>
      </c>
      <c r="F45" s="1">
        <v>0</v>
      </c>
      <c r="G45" s="6">
        <v>0</v>
      </c>
      <c r="H45" s="1">
        <v>1</v>
      </c>
      <c r="I45" s="6">
        <v>4451443.1399999997</v>
      </c>
    </row>
    <row r="46" spans="1:9" x14ac:dyDescent="0.2">
      <c r="A46" s="1" t="s">
        <v>121</v>
      </c>
      <c r="B46" s="1">
        <v>0</v>
      </c>
      <c r="C46" s="6">
        <v>0</v>
      </c>
      <c r="D46" s="1">
        <v>1</v>
      </c>
      <c r="E46" s="6">
        <v>25430.768</v>
      </c>
      <c r="F46" s="1">
        <v>0</v>
      </c>
      <c r="G46" s="6">
        <v>0</v>
      </c>
      <c r="H46" s="1">
        <v>1</v>
      </c>
      <c r="I46" s="6">
        <v>25430.768</v>
      </c>
    </row>
    <row r="47" spans="1:9" x14ac:dyDescent="0.2">
      <c r="A47" s="1" t="s">
        <v>58</v>
      </c>
      <c r="B47" s="1">
        <v>1</v>
      </c>
      <c r="C47" s="6">
        <v>104857000</v>
      </c>
      <c r="D47" s="1">
        <v>0</v>
      </c>
      <c r="E47" s="6">
        <v>0</v>
      </c>
      <c r="F47" s="1">
        <v>0</v>
      </c>
      <c r="G47" s="6">
        <v>0</v>
      </c>
      <c r="H47" s="1">
        <v>1</v>
      </c>
      <c r="I47" s="6">
        <v>104857000</v>
      </c>
    </row>
    <row r="48" spans="1:9" x14ac:dyDescent="0.2">
      <c r="A48" s="1" t="s">
        <v>122</v>
      </c>
      <c r="B48" s="1">
        <v>2</v>
      </c>
      <c r="C48" s="6">
        <v>442000</v>
      </c>
      <c r="D48" s="1">
        <v>1</v>
      </c>
      <c r="E48" s="6">
        <v>221000</v>
      </c>
      <c r="F48" s="1">
        <v>0</v>
      </c>
      <c r="G48" s="6">
        <v>0</v>
      </c>
      <c r="H48" s="1">
        <v>3</v>
      </c>
      <c r="I48" s="6">
        <v>663000</v>
      </c>
    </row>
    <row r="49" spans="1:9" x14ac:dyDescent="0.2">
      <c r="A49" s="1" t="s">
        <v>52</v>
      </c>
      <c r="B49" s="1">
        <v>2</v>
      </c>
      <c r="C49" s="6">
        <v>233053333</v>
      </c>
      <c r="D49" s="1">
        <v>0</v>
      </c>
      <c r="E49" s="6">
        <v>0</v>
      </c>
      <c r="F49" s="1">
        <v>0</v>
      </c>
      <c r="G49" s="6">
        <v>0</v>
      </c>
      <c r="H49" s="1">
        <v>2</v>
      </c>
      <c r="I49" s="6">
        <v>233053333</v>
      </c>
    </row>
    <row r="50" spans="1:9" x14ac:dyDescent="0.2">
      <c r="A50" s="1" t="s">
        <v>123</v>
      </c>
      <c r="B50" s="1">
        <v>0</v>
      </c>
      <c r="C50" s="6">
        <v>0</v>
      </c>
      <c r="D50" s="1">
        <v>0</v>
      </c>
      <c r="E50" s="6">
        <v>0</v>
      </c>
      <c r="F50" s="1">
        <v>2</v>
      </c>
      <c r="G50" s="6">
        <v>79916.56048</v>
      </c>
      <c r="H50" s="1">
        <v>2</v>
      </c>
      <c r="I50" s="6">
        <v>79916.56048</v>
      </c>
    </row>
    <row r="51" spans="1:9" x14ac:dyDescent="0.2">
      <c r="A51" s="1" t="s">
        <v>124</v>
      </c>
      <c r="B51" s="1">
        <v>1</v>
      </c>
      <c r="C51" s="6">
        <v>600000</v>
      </c>
      <c r="D51" s="1">
        <v>0</v>
      </c>
      <c r="E51" s="6">
        <v>0</v>
      </c>
      <c r="F51" s="1">
        <v>0</v>
      </c>
      <c r="G51" s="6">
        <v>0</v>
      </c>
      <c r="H51" s="1">
        <v>1</v>
      </c>
      <c r="I51" s="6">
        <v>600000</v>
      </c>
    </row>
    <row r="52" spans="1:9" x14ac:dyDescent="0.2">
      <c r="A52" s="1" t="s">
        <v>125</v>
      </c>
      <c r="B52" s="1">
        <v>0</v>
      </c>
      <c r="C52" s="6">
        <v>0</v>
      </c>
      <c r="D52" s="1">
        <v>1</v>
      </c>
      <c r="E52" s="6">
        <v>0</v>
      </c>
      <c r="F52" s="1">
        <v>0</v>
      </c>
      <c r="G52" s="6">
        <v>0</v>
      </c>
      <c r="H52" s="1">
        <v>1</v>
      </c>
      <c r="I52" s="6">
        <v>0</v>
      </c>
    </row>
    <row r="53" spans="1:9" x14ac:dyDescent="0.2">
      <c r="A53" s="1" t="s">
        <v>126</v>
      </c>
      <c r="B53" s="1">
        <v>1</v>
      </c>
      <c r="C53" s="6">
        <v>0</v>
      </c>
      <c r="D53" s="1">
        <v>0</v>
      </c>
      <c r="E53" s="6">
        <v>0</v>
      </c>
      <c r="F53" s="1">
        <v>0</v>
      </c>
      <c r="G53" s="6">
        <v>0</v>
      </c>
      <c r="H53" s="1">
        <v>1</v>
      </c>
      <c r="I53" s="6">
        <v>0</v>
      </c>
    </row>
    <row r="54" spans="1:9" x14ac:dyDescent="0.2">
      <c r="A54" s="1" t="s">
        <v>127</v>
      </c>
      <c r="B54" s="1">
        <v>3</v>
      </c>
      <c r="C54" s="6">
        <v>8615991.5393000003</v>
      </c>
      <c r="D54" s="1">
        <v>0</v>
      </c>
      <c r="E54" s="6">
        <v>0</v>
      </c>
      <c r="F54" s="1">
        <v>0</v>
      </c>
      <c r="G54" s="6">
        <v>0</v>
      </c>
      <c r="H54" s="1">
        <v>3</v>
      </c>
      <c r="I54" s="6">
        <v>8615991.5393000003</v>
      </c>
    </row>
    <row r="55" spans="1:9" x14ac:dyDescent="0.2">
      <c r="A55" s="1" t="s">
        <v>128</v>
      </c>
      <c r="B55" s="1">
        <v>0</v>
      </c>
      <c r="C55" s="6">
        <v>0</v>
      </c>
      <c r="D55" s="1">
        <v>3</v>
      </c>
      <c r="E55" s="6">
        <v>131521.16</v>
      </c>
      <c r="F55" s="1">
        <v>0</v>
      </c>
      <c r="G55" s="6">
        <v>0</v>
      </c>
      <c r="H55" s="1">
        <v>3</v>
      </c>
      <c r="I55" s="6">
        <v>131521.16</v>
      </c>
    </row>
    <row r="56" spans="1:9" x14ac:dyDescent="0.2">
      <c r="A56" s="1" t="s">
        <v>129</v>
      </c>
      <c r="B56" s="1">
        <v>1</v>
      </c>
      <c r="C56" s="6">
        <v>0</v>
      </c>
      <c r="D56" s="1">
        <v>0</v>
      </c>
      <c r="E56" s="6">
        <v>0</v>
      </c>
      <c r="F56" s="1">
        <v>0</v>
      </c>
      <c r="G56" s="6">
        <v>0</v>
      </c>
      <c r="H56" s="1">
        <v>1</v>
      </c>
      <c r="I56" s="6">
        <v>0</v>
      </c>
    </row>
    <row r="57" spans="1:9" x14ac:dyDescent="0.2">
      <c r="A57" s="1" t="s">
        <v>130</v>
      </c>
      <c r="B57" s="1">
        <v>1</v>
      </c>
      <c r="C57" s="6">
        <v>353944.732288</v>
      </c>
      <c r="D57" s="1">
        <v>0</v>
      </c>
      <c r="E57" s="6">
        <v>0</v>
      </c>
      <c r="F57" s="1">
        <v>0</v>
      </c>
      <c r="G57" s="6">
        <v>0</v>
      </c>
      <c r="H57" s="1">
        <v>1</v>
      </c>
      <c r="I57" s="6">
        <v>353944.732288</v>
      </c>
    </row>
    <row r="58" spans="1:9" x14ac:dyDescent="0.2">
      <c r="A58" s="1" t="s">
        <v>131</v>
      </c>
      <c r="B58" s="1">
        <v>1</v>
      </c>
      <c r="C58" s="6">
        <v>21660000</v>
      </c>
      <c r="D58" s="1">
        <v>0</v>
      </c>
      <c r="E58" s="6">
        <v>0</v>
      </c>
      <c r="F58" s="1">
        <v>0</v>
      </c>
      <c r="G58" s="6">
        <v>0</v>
      </c>
      <c r="H58" s="1">
        <v>1</v>
      </c>
      <c r="I58" s="6">
        <v>21660000</v>
      </c>
    </row>
    <row r="59" spans="1:9" x14ac:dyDescent="0.2">
      <c r="A59" s="1" t="s">
        <v>132</v>
      </c>
      <c r="B59" s="1">
        <v>1</v>
      </c>
      <c r="C59" s="6">
        <v>404449.37</v>
      </c>
      <c r="D59" s="1">
        <v>0</v>
      </c>
      <c r="E59" s="6">
        <v>0</v>
      </c>
      <c r="F59" s="1">
        <v>0</v>
      </c>
      <c r="G59" s="6">
        <v>0</v>
      </c>
      <c r="H59" s="1">
        <v>1</v>
      </c>
      <c r="I59" s="6">
        <v>404449.37</v>
      </c>
    </row>
    <row r="60" spans="1:9" x14ac:dyDescent="0.2">
      <c r="A60" s="1" t="s">
        <v>133</v>
      </c>
      <c r="B60" s="1">
        <v>1</v>
      </c>
      <c r="C60" s="6">
        <v>239932</v>
      </c>
      <c r="D60" s="1">
        <v>0</v>
      </c>
      <c r="E60" s="6">
        <v>0</v>
      </c>
      <c r="F60" s="1">
        <v>0</v>
      </c>
      <c r="G60" s="6">
        <v>0</v>
      </c>
      <c r="H60" s="1">
        <v>1</v>
      </c>
      <c r="I60" s="6">
        <v>239932</v>
      </c>
    </row>
    <row r="61" spans="1:9" x14ac:dyDescent="0.2">
      <c r="A61" s="1" t="s">
        <v>134</v>
      </c>
      <c r="B61" s="1">
        <v>0</v>
      </c>
      <c r="C61" s="6">
        <v>0</v>
      </c>
      <c r="D61" s="1">
        <v>1</v>
      </c>
      <c r="E61" s="6">
        <v>2096000</v>
      </c>
      <c r="F61" s="1">
        <v>0</v>
      </c>
      <c r="G61" s="6">
        <v>0</v>
      </c>
      <c r="H61" s="1">
        <v>1</v>
      </c>
      <c r="I61" s="6">
        <v>2096000</v>
      </c>
    </row>
    <row r="62" spans="1:9" x14ac:dyDescent="0.2">
      <c r="A62" s="1" t="s">
        <v>135</v>
      </c>
      <c r="B62" s="1">
        <v>2</v>
      </c>
      <c r="C62" s="6">
        <v>5040000</v>
      </c>
      <c r="D62" s="1">
        <v>0</v>
      </c>
      <c r="E62" s="6">
        <v>0</v>
      </c>
      <c r="F62" s="1">
        <v>0</v>
      </c>
      <c r="G62" s="6">
        <v>0</v>
      </c>
      <c r="H62" s="1">
        <v>2</v>
      </c>
      <c r="I62" s="6">
        <v>5040000</v>
      </c>
    </row>
    <row r="63" spans="1:9" x14ac:dyDescent="0.2">
      <c r="A63" s="1" t="s">
        <v>136</v>
      </c>
      <c r="B63" s="1">
        <v>1</v>
      </c>
      <c r="C63" s="6">
        <v>7788000</v>
      </c>
      <c r="D63" s="1">
        <v>1</v>
      </c>
      <c r="E63" s="6">
        <v>4500000</v>
      </c>
      <c r="F63" s="1">
        <v>0</v>
      </c>
      <c r="G63" s="6">
        <v>0</v>
      </c>
      <c r="H63" s="1">
        <v>2</v>
      </c>
      <c r="I63" s="6">
        <v>12288000</v>
      </c>
    </row>
    <row r="64" spans="1:9" x14ac:dyDescent="0.2">
      <c r="A64" s="1" t="s">
        <v>137</v>
      </c>
      <c r="B64" s="1">
        <v>0</v>
      </c>
      <c r="C64" s="6">
        <v>0</v>
      </c>
      <c r="D64" s="1">
        <v>1</v>
      </c>
      <c r="E64" s="6">
        <v>18340000</v>
      </c>
      <c r="F64" s="1">
        <v>0</v>
      </c>
      <c r="G64" s="6">
        <v>0</v>
      </c>
      <c r="H64" s="1">
        <v>1</v>
      </c>
      <c r="I64" s="6">
        <v>18340000</v>
      </c>
    </row>
    <row r="65" spans="1:9" x14ac:dyDescent="0.2">
      <c r="A65" s="1" t="s">
        <v>138</v>
      </c>
      <c r="B65" s="1">
        <v>1</v>
      </c>
      <c r="C65" s="6">
        <v>980000</v>
      </c>
      <c r="D65" s="1">
        <v>0</v>
      </c>
      <c r="E65" s="6">
        <v>0</v>
      </c>
      <c r="F65" s="1">
        <v>0</v>
      </c>
      <c r="G65" s="6">
        <v>0</v>
      </c>
      <c r="H65" s="1">
        <v>1</v>
      </c>
      <c r="I65" s="6">
        <v>980000</v>
      </c>
    </row>
    <row r="66" spans="1:9" x14ac:dyDescent="0.2">
      <c r="A66" s="1" t="s">
        <v>139</v>
      </c>
      <c r="B66" s="1">
        <v>1</v>
      </c>
      <c r="C66" s="6">
        <v>10000</v>
      </c>
      <c r="D66" s="1">
        <v>0</v>
      </c>
      <c r="E66" s="6">
        <v>0</v>
      </c>
      <c r="F66" s="1">
        <v>0</v>
      </c>
      <c r="G66" s="6">
        <v>0</v>
      </c>
      <c r="H66" s="1">
        <v>1</v>
      </c>
      <c r="I66" s="6">
        <v>10000</v>
      </c>
    </row>
    <row r="67" spans="1:9" x14ac:dyDescent="0.2">
      <c r="A67" s="1" t="s">
        <v>140</v>
      </c>
      <c r="B67" s="1">
        <v>1</v>
      </c>
      <c r="C67" s="6">
        <v>282714.03179500002</v>
      </c>
      <c r="D67" s="1">
        <v>0</v>
      </c>
      <c r="E67" s="6">
        <v>0</v>
      </c>
      <c r="F67" s="1">
        <v>0</v>
      </c>
      <c r="G67" s="6">
        <v>0</v>
      </c>
      <c r="H67" s="1">
        <v>1</v>
      </c>
      <c r="I67" s="6">
        <v>282714.03179500002</v>
      </c>
    </row>
    <row r="68" spans="1:9" x14ac:dyDescent="0.2">
      <c r="A68" s="1" t="s">
        <v>141</v>
      </c>
      <c r="B68" s="1">
        <v>3</v>
      </c>
      <c r="C68" s="6">
        <v>5396906.0800000001</v>
      </c>
      <c r="D68" s="1">
        <v>0</v>
      </c>
      <c r="E68" s="6">
        <v>0</v>
      </c>
      <c r="F68" s="1">
        <v>0</v>
      </c>
      <c r="G68" s="6">
        <v>0</v>
      </c>
      <c r="H68" s="1">
        <v>3</v>
      </c>
      <c r="I68" s="6">
        <v>5396906.0800000001</v>
      </c>
    </row>
    <row r="69" spans="1:9" x14ac:dyDescent="0.2">
      <c r="A69" s="1" t="s">
        <v>142</v>
      </c>
      <c r="B69" s="1">
        <v>1</v>
      </c>
      <c r="C69" s="6">
        <v>491976.91680000001</v>
      </c>
      <c r="D69" s="1">
        <v>0</v>
      </c>
      <c r="E69" s="6">
        <v>0</v>
      </c>
      <c r="F69" s="1">
        <v>0</v>
      </c>
      <c r="G69" s="6">
        <v>0</v>
      </c>
      <c r="H69" s="1">
        <v>1</v>
      </c>
      <c r="I69" s="6">
        <v>491976.91680000001</v>
      </c>
    </row>
    <row r="70" spans="1:9" x14ac:dyDescent="0.2">
      <c r="A70" s="1" t="s">
        <v>143</v>
      </c>
      <c r="B70" s="1">
        <v>3</v>
      </c>
      <c r="C70" s="6">
        <v>50240878.020000003</v>
      </c>
      <c r="D70" s="1">
        <v>0</v>
      </c>
      <c r="E70" s="6">
        <v>0</v>
      </c>
      <c r="F70" s="1">
        <v>0</v>
      </c>
      <c r="G70" s="6">
        <v>0</v>
      </c>
      <c r="H70" s="1">
        <v>3</v>
      </c>
      <c r="I70" s="6">
        <v>50240878.020000003</v>
      </c>
    </row>
    <row r="71" spans="1:9" x14ac:dyDescent="0.2">
      <c r="A71" s="1" t="s">
        <v>144</v>
      </c>
      <c r="B71" s="1">
        <v>1</v>
      </c>
      <c r="C71" s="6">
        <v>558772</v>
      </c>
      <c r="D71" s="1">
        <v>0</v>
      </c>
      <c r="E71" s="6">
        <v>0</v>
      </c>
      <c r="F71" s="1">
        <v>0</v>
      </c>
      <c r="G71" s="6">
        <v>0</v>
      </c>
      <c r="H71" s="1">
        <v>1</v>
      </c>
      <c r="I71" s="6">
        <v>558772</v>
      </c>
    </row>
    <row r="72" spans="1:9" x14ac:dyDescent="0.2">
      <c r="A72" s="1" t="s">
        <v>145</v>
      </c>
      <c r="B72" s="1">
        <v>4</v>
      </c>
      <c r="C72" s="6">
        <v>13614082.869999999</v>
      </c>
      <c r="D72" s="1">
        <v>0</v>
      </c>
      <c r="E72" s="6">
        <v>0</v>
      </c>
      <c r="F72" s="1">
        <v>0</v>
      </c>
      <c r="G72" s="6">
        <v>0</v>
      </c>
      <c r="H72" s="1">
        <v>4</v>
      </c>
      <c r="I72" s="6">
        <v>13614082.869999999</v>
      </c>
    </row>
    <row r="73" spans="1:9" x14ac:dyDescent="0.2">
      <c r="A73" s="1" t="s">
        <v>146</v>
      </c>
      <c r="B73" s="1">
        <v>3</v>
      </c>
      <c r="C73" s="6">
        <v>6012548</v>
      </c>
      <c r="D73" s="1">
        <v>0</v>
      </c>
      <c r="E73" s="6">
        <v>0</v>
      </c>
      <c r="F73" s="1">
        <v>0</v>
      </c>
      <c r="G73" s="6">
        <v>0</v>
      </c>
      <c r="H73" s="1">
        <v>3</v>
      </c>
      <c r="I73" s="6">
        <v>6012548</v>
      </c>
    </row>
    <row r="74" spans="1:9" x14ac:dyDescent="0.2">
      <c r="A74" s="1" t="s">
        <v>54</v>
      </c>
      <c r="B74" s="1">
        <v>2</v>
      </c>
      <c r="C74" s="6">
        <v>169341219.59999999</v>
      </c>
      <c r="D74" s="1">
        <v>0</v>
      </c>
      <c r="E74" s="6">
        <v>0</v>
      </c>
      <c r="F74" s="1">
        <v>0</v>
      </c>
      <c r="G74" s="6">
        <v>0</v>
      </c>
      <c r="H74" s="1">
        <v>2</v>
      </c>
      <c r="I74" s="6">
        <v>169341219.59999999</v>
      </c>
    </row>
    <row r="75" spans="1:9" x14ac:dyDescent="0.2">
      <c r="A75" s="1" t="s">
        <v>147</v>
      </c>
      <c r="B75" s="1">
        <v>1</v>
      </c>
      <c r="C75" s="6">
        <v>4000000</v>
      </c>
      <c r="D75" s="1">
        <v>0</v>
      </c>
      <c r="E75" s="6">
        <v>0</v>
      </c>
      <c r="F75" s="1">
        <v>0</v>
      </c>
      <c r="G75" s="6">
        <v>0</v>
      </c>
      <c r="H75" s="1">
        <v>1</v>
      </c>
      <c r="I75" s="6">
        <v>4000000</v>
      </c>
    </row>
    <row r="76" spans="1:9" x14ac:dyDescent="0.2">
      <c r="A76" s="1" t="s">
        <v>148</v>
      </c>
      <c r="B76" s="1">
        <v>1</v>
      </c>
      <c r="C76" s="6">
        <v>2928520</v>
      </c>
      <c r="D76" s="1">
        <v>0</v>
      </c>
      <c r="E76" s="6">
        <v>0</v>
      </c>
      <c r="F76" s="1">
        <v>0</v>
      </c>
      <c r="G76" s="6">
        <v>0</v>
      </c>
      <c r="H76" s="1">
        <v>1</v>
      </c>
      <c r="I76" s="6">
        <v>2928520</v>
      </c>
    </row>
    <row r="77" spans="1:9" x14ac:dyDescent="0.2">
      <c r="A77" s="1" t="s">
        <v>149</v>
      </c>
      <c r="B77" s="1">
        <v>1</v>
      </c>
      <c r="C77" s="6">
        <v>17000000</v>
      </c>
      <c r="D77" s="1">
        <v>0</v>
      </c>
      <c r="E77" s="6">
        <v>0</v>
      </c>
      <c r="F77" s="1">
        <v>0</v>
      </c>
      <c r="G77" s="6">
        <v>0</v>
      </c>
      <c r="H77" s="1">
        <v>1</v>
      </c>
      <c r="I77" s="6">
        <v>17000000</v>
      </c>
    </row>
    <row r="78" spans="1:9" x14ac:dyDescent="0.2">
      <c r="A78" s="1" t="s">
        <v>150</v>
      </c>
      <c r="B78" s="1">
        <v>1</v>
      </c>
      <c r="C78" s="6">
        <v>5003164</v>
      </c>
      <c r="D78" s="1">
        <v>0</v>
      </c>
      <c r="E78" s="6">
        <v>0</v>
      </c>
      <c r="F78" s="1">
        <v>0</v>
      </c>
      <c r="G78" s="6">
        <v>0</v>
      </c>
      <c r="H78" s="1">
        <v>1</v>
      </c>
      <c r="I78" s="6">
        <v>5003164</v>
      </c>
    </row>
    <row r="79" spans="1:9" x14ac:dyDescent="0.2">
      <c r="A79" s="1" t="s">
        <v>151</v>
      </c>
      <c r="B79" s="1">
        <v>1</v>
      </c>
      <c r="C79" s="6">
        <v>1817700</v>
      </c>
      <c r="D79" s="1">
        <v>0</v>
      </c>
      <c r="E79" s="6">
        <v>0</v>
      </c>
      <c r="F79" s="1">
        <v>0</v>
      </c>
      <c r="G79" s="6">
        <v>0</v>
      </c>
      <c r="H79" s="1">
        <v>1</v>
      </c>
      <c r="I79" s="6">
        <v>1817700</v>
      </c>
    </row>
    <row r="80" spans="1:9" x14ac:dyDescent="0.2">
      <c r="A80" s="1" t="s">
        <v>46</v>
      </c>
      <c r="B80" s="1">
        <v>0</v>
      </c>
      <c r="C80" s="6">
        <v>0</v>
      </c>
      <c r="D80" s="1">
        <v>8</v>
      </c>
      <c r="E80" s="6">
        <v>480570971.55937755</v>
      </c>
      <c r="F80" s="1">
        <v>0</v>
      </c>
      <c r="G80" s="6">
        <v>0</v>
      </c>
      <c r="H80" s="1">
        <v>8</v>
      </c>
      <c r="I80" s="6">
        <v>480570971.55937755</v>
      </c>
    </row>
    <row r="81" spans="1:9" x14ac:dyDescent="0.2">
      <c r="A81" s="1" t="s">
        <v>152</v>
      </c>
      <c r="B81" s="1">
        <v>1</v>
      </c>
      <c r="C81" s="6">
        <v>17137200</v>
      </c>
      <c r="D81" s="1">
        <v>0</v>
      </c>
      <c r="E81" s="6">
        <v>0</v>
      </c>
      <c r="F81" s="1">
        <v>0</v>
      </c>
      <c r="G81" s="6">
        <v>0</v>
      </c>
      <c r="H81" s="1">
        <v>1</v>
      </c>
      <c r="I81" s="6">
        <v>17137200</v>
      </c>
    </row>
    <row r="82" spans="1:9" x14ac:dyDescent="0.2">
      <c r="A82" s="1" t="s">
        <v>153</v>
      </c>
      <c r="B82" s="1">
        <v>1</v>
      </c>
      <c r="C82" s="6">
        <v>509940</v>
      </c>
      <c r="D82" s="1">
        <v>0</v>
      </c>
      <c r="E82" s="6">
        <v>0</v>
      </c>
      <c r="F82" s="1">
        <v>0</v>
      </c>
      <c r="G82" s="6">
        <v>0</v>
      </c>
      <c r="H82" s="1">
        <v>1</v>
      </c>
      <c r="I82" s="6">
        <v>509940</v>
      </c>
    </row>
    <row r="83" spans="1:9" x14ac:dyDescent="0.2">
      <c r="A83" s="1" t="s">
        <v>154</v>
      </c>
      <c r="B83" s="1">
        <v>1</v>
      </c>
      <c r="C83" s="6">
        <v>3035954</v>
      </c>
      <c r="D83" s="1">
        <v>0</v>
      </c>
      <c r="E83" s="6">
        <v>0</v>
      </c>
      <c r="F83" s="1">
        <v>0</v>
      </c>
      <c r="G83" s="6">
        <v>0</v>
      </c>
      <c r="H83" s="1">
        <v>1</v>
      </c>
      <c r="I83" s="6">
        <v>3035954</v>
      </c>
    </row>
    <row r="84" spans="1:9" x14ac:dyDescent="0.2">
      <c r="A84" s="1" t="s">
        <v>155</v>
      </c>
      <c r="B84" s="1">
        <v>1</v>
      </c>
      <c r="C84" s="6">
        <v>3722944</v>
      </c>
      <c r="D84" s="1">
        <v>0</v>
      </c>
      <c r="E84" s="6">
        <v>0</v>
      </c>
      <c r="F84" s="1">
        <v>0</v>
      </c>
      <c r="G84" s="6">
        <v>0</v>
      </c>
      <c r="H84" s="1">
        <v>1</v>
      </c>
      <c r="I84" s="6">
        <v>3722944</v>
      </c>
    </row>
    <row r="85" spans="1:9" x14ac:dyDescent="0.2">
      <c r="A85" s="1" t="s">
        <v>156</v>
      </c>
      <c r="B85" s="1">
        <v>0</v>
      </c>
      <c r="C85" s="6">
        <v>0</v>
      </c>
      <c r="D85" s="1">
        <v>1</v>
      </c>
      <c r="E85" s="6">
        <v>60630.729999999996</v>
      </c>
      <c r="F85" s="1">
        <v>0</v>
      </c>
      <c r="G85" s="6">
        <v>0</v>
      </c>
      <c r="H85" s="1">
        <v>1</v>
      </c>
      <c r="I85" s="6">
        <v>60630.729999999996</v>
      </c>
    </row>
    <row r="86" spans="1:9" x14ac:dyDescent="0.2">
      <c r="A86" s="1" t="s">
        <v>157</v>
      </c>
      <c r="B86" s="1">
        <v>0</v>
      </c>
      <c r="C86" s="6">
        <v>0</v>
      </c>
      <c r="D86" s="1">
        <v>1</v>
      </c>
      <c r="E86" s="6">
        <v>228461.03939999998</v>
      </c>
      <c r="F86" s="1">
        <v>0</v>
      </c>
      <c r="G86" s="6">
        <v>0</v>
      </c>
      <c r="H86" s="1">
        <v>1</v>
      </c>
      <c r="I86" s="6">
        <v>228461.03939999998</v>
      </c>
    </row>
    <row r="87" spans="1:9" x14ac:dyDescent="0.2">
      <c r="A87" s="1" t="s">
        <v>158</v>
      </c>
      <c r="B87" s="1">
        <v>0</v>
      </c>
      <c r="C87" s="6">
        <v>0</v>
      </c>
      <c r="D87" s="1">
        <v>1</v>
      </c>
      <c r="E87" s="6">
        <v>32278.399999999998</v>
      </c>
      <c r="F87" s="1">
        <v>0</v>
      </c>
      <c r="G87" s="6">
        <v>0</v>
      </c>
      <c r="H87" s="1">
        <v>1</v>
      </c>
      <c r="I87" s="6">
        <v>32278.399999999998</v>
      </c>
    </row>
    <row r="88" spans="1:9" x14ac:dyDescent="0.2">
      <c r="A88" s="1" t="s">
        <v>159</v>
      </c>
      <c r="B88" s="1">
        <v>1</v>
      </c>
      <c r="C88" s="6">
        <v>378300</v>
      </c>
      <c r="D88" s="1">
        <v>0</v>
      </c>
      <c r="E88" s="6">
        <v>0</v>
      </c>
      <c r="F88" s="1">
        <v>0</v>
      </c>
      <c r="G88" s="6">
        <v>0</v>
      </c>
      <c r="H88" s="1">
        <v>1</v>
      </c>
      <c r="I88" s="6">
        <v>378300</v>
      </c>
    </row>
    <row r="89" spans="1:9" x14ac:dyDescent="0.2">
      <c r="A89" s="1" t="s">
        <v>160</v>
      </c>
      <c r="B89" s="1">
        <v>1</v>
      </c>
      <c r="C89" s="6">
        <v>0</v>
      </c>
      <c r="D89" s="1">
        <v>0</v>
      </c>
      <c r="E89" s="6">
        <v>0</v>
      </c>
      <c r="F89" s="1">
        <v>0</v>
      </c>
      <c r="G89" s="6">
        <v>0</v>
      </c>
      <c r="H89" s="1">
        <v>1</v>
      </c>
      <c r="I89" s="6">
        <v>0</v>
      </c>
    </row>
    <row r="90" spans="1:9" x14ac:dyDescent="0.2">
      <c r="A90" s="1" t="s">
        <v>161</v>
      </c>
      <c r="B90" s="1">
        <v>2</v>
      </c>
      <c r="C90" s="6">
        <v>25265435.385758199</v>
      </c>
      <c r="D90" s="1">
        <v>0</v>
      </c>
      <c r="E90" s="6">
        <v>0</v>
      </c>
      <c r="F90" s="1">
        <v>0</v>
      </c>
      <c r="G90" s="6">
        <v>0</v>
      </c>
      <c r="H90" s="1">
        <v>2</v>
      </c>
      <c r="I90" s="6">
        <v>25265435.385758199</v>
      </c>
    </row>
    <row r="91" spans="1:9" x14ac:dyDescent="0.2">
      <c r="A91" s="1" t="s">
        <v>162</v>
      </c>
      <c r="B91" s="1">
        <v>1</v>
      </c>
      <c r="C91" s="6">
        <v>1635445</v>
      </c>
      <c r="D91" s="1">
        <v>0</v>
      </c>
      <c r="E91" s="6">
        <v>0</v>
      </c>
      <c r="F91" s="1">
        <v>0</v>
      </c>
      <c r="G91" s="6">
        <v>0</v>
      </c>
      <c r="H91" s="1">
        <v>1</v>
      </c>
      <c r="I91" s="6">
        <v>1635445</v>
      </c>
    </row>
    <row r="92" spans="1:9" x14ac:dyDescent="0.2">
      <c r="A92" s="1" t="s">
        <v>163</v>
      </c>
      <c r="B92" s="1">
        <v>1</v>
      </c>
      <c r="C92" s="6">
        <v>3122591.59</v>
      </c>
      <c r="D92" s="1">
        <v>0</v>
      </c>
      <c r="E92" s="6">
        <v>0</v>
      </c>
      <c r="F92" s="1">
        <v>0</v>
      </c>
      <c r="G92" s="6">
        <v>0</v>
      </c>
      <c r="H92" s="1">
        <v>1</v>
      </c>
      <c r="I92" s="6">
        <v>3122591.59</v>
      </c>
    </row>
    <row r="93" spans="1:9" x14ac:dyDescent="0.2">
      <c r="A93" s="1" t="s">
        <v>164</v>
      </c>
      <c r="B93" s="1">
        <v>2</v>
      </c>
      <c r="C93" s="6">
        <v>285560</v>
      </c>
      <c r="D93" s="1">
        <v>0</v>
      </c>
      <c r="E93" s="6">
        <v>0</v>
      </c>
      <c r="F93" s="1">
        <v>0</v>
      </c>
      <c r="G93" s="6">
        <v>0</v>
      </c>
      <c r="H93" s="1">
        <v>2</v>
      </c>
      <c r="I93" s="6">
        <v>285560</v>
      </c>
    </row>
    <row r="94" spans="1:9" x14ac:dyDescent="0.2">
      <c r="A94" s="1" t="s">
        <v>165</v>
      </c>
      <c r="B94" s="1">
        <v>1</v>
      </c>
      <c r="C94" s="6">
        <v>8198500</v>
      </c>
      <c r="D94" s="1">
        <v>0</v>
      </c>
      <c r="E94" s="6">
        <v>0</v>
      </c>
      <c r="F94" s="1">
        <v>0</v>
      </c>
      <c r="G94" s="6">
        <v>0</v>
      </c>
      <c r="H94" s="1">
        <v>1</v>
      </c>
      <c r="I94" s="6">
        <v>8198500</v>
      </c>
    </row>
    <row r="95" spans="1:9" x14ac:dyDescent="0.2">
      <c r="A95" s="1" t="s">
        <v>44</v>
      </c>
      <c r="B95" s="1">
        <v>7</v>
      </c>
      <c r="C95" s="6">
        <v>516242000</v>
      </c>
      <c r="D95" s="1">
        <v>0</v>
      </c>
      <c r="E95" s="6">
        <v>0</v>
      </c>
      <c r="F95" s="1">
        <v>0</v>
      </c>
      <c r="G95" s="6">
        <v>0</v>
      </c>
      <c r="H95" s="1">
        <v>7</v>
      </c>
      <c r="I95" s="6">
        <v>516242000</v>
      </c>
    </row>
    <row r="96" spans="1:9" x14ac:dyDescent="0.2">
      <c r="A96" s="1" t="s">
        <v>50</v>
      </c>
      <c r="B96" s="1">
        <v>3</v>
      </c>
      <c r="C96" s="6">
        <v>300000000</v>
      </c>
      <c r="D96" s="1">
        <v>0</v>
      </c>
      <c r="E96" s="6">
        <v>0</v>
      </c>
      <c r="F96" s="1">
        <v>0</v>
      </c>
      <c r="G96" s="6">
        <v>0</v>
      </c>
      <c r="H96" s="1">
        <v>3</v>
      </c>
      <c r="I96" s="6">
        <v>300000000</v>
      </c>
    </row>
    <row r="97" spans="1:9" x14ac:dyDescent="0.2">
      <c r="A97" s="1" t="s">
        <v>166</v>
      </c>
      <c r="B97" s="1">
        <v>0</v>
      </c>
      <c r="C97" s="6">
        <v>0</v>
      </c>
      <c r="D97" s="1">
        <v>2</v>
      </c>
      <c r="E97" s="6">
        <v>40540980.053580001</v>
      </c>
      <c r="F97" s="1">
        <v>0</v>
      </c>
      <c r="G97" s="6">
        <v>0</v>
      </c>
      <c r="H97" s="1">
        <v>2</v>
      </c>
      <c r="I97" s="6">
        <v>40540980.053580001</v>
      </c>
    </row>
    <row r="98" spans="1:9" x14ac:dyDescent="0.2">
      <c r="A98" s="1" t="s">
        <v>167</v>
      </c>
      <c r="B98" s="1">
        <v>1</v>
      </c>
      <c r="C98" s="6">
        <v>111000</v>
      </c>
      <c r="D98" s="1">
        <v>0</v>
      </c>
      <c r="E98" s="6">
        <v>0</v>
      </c>
      <c r="F98" s="1">
        <v>0</v>
      </c>
      <c r="G98" s="6">
        <v>0</v>
      </c>
      <c r="H98" s="1">
        <v>1</v>
      </c>
      <c r="I98" s="6">
        <v>111000</v>
      </c>
    </row>
    <row r="99" spans="1:9" x14ac:dyDescent="0.2">
      <c r="A99" s="1" t="s">
        <v>168</v>
      </c>
      <c r="B99" s="1">
        <v>1</v>
      </c>
      <c r="C99" s="6">
        <v>84990</v>
      </c>
      <c r="D99" s="1">
        <v>0</v>
      </c>
      <c r="E99" s="6">
        <v>0</v>
      </c>
      <c r="F99" s="1">
        <v>0</v>
      </c>
      <c r="G99" s="6">
        <v>0</v>
      </c>
      <c r="H99" s="1">
        <v>1</v>
      </c>
      <c r="I99" s="6">
        <v>84990</v>
      </c>
    </row>
    <row r="100" spans="1:9" x14ac:dyDescent="0.2">
      <c r="A100" s="1" t="s">
        <v>169</v>
      </c>
      <c r="B100" s="1">
        <v>2</v>
      </c>
      <c r="C100" s="6">
        <v>597172.19999999995</v>
      </c>
      <c r="D100" s="1">
        <v>0</v>
      </c>
      <c r="E100" s="6">
        <v>0</v>
      </c>
      <c r="F100" s="1">
        <v>0</v>
      </c>
      <c r="G100" s="6">
        <v>0</v>
      </c>
      <c r="H100" s="1">
        <v>2</v>
      </c>
      <c r="I100" s="6">
        <v>597172.19999999995</v>
      </c>
    </row>
    <row r="101" spans="1:9" x14ac:dyDescent="0.2">
      <c r="A101" s="1" t="s">
        <v>170</v>
      </c>
      <c r="B101" s="1">
        <v>1</v>
      </c>
      <c r="C101" s="6">
        <v>1</v>
      </c>
      <c r="D101" s="1">
        <v>0</v>
      </c>
      <c r="E101" s="6">
        <v>0</v>
      </c>
      <c r="F101" s="1">
        <v>0</v>
      </c>
      <c r="G101" s="6">
        <v>0</v>
      </c>
      <c r="H101" s="1">
        <v>1</v>
      </c>
      <c r="I101" s="6">
        <v>1</v>
      </c>
    </row>
    <row r="102" spans="1:9" x14ac:dyDescent="0.2">
      <c r="A102" s="1" t="s">
        <v>48</v>
      </c>
      <c r="B102" s="1">
        <v>1</v>
      </c>
      <c r="C102" s="6">
        <v>207100000</v>
      </c>
      <c r="D102" s="1">
        <v>0</v>
      </c>
      <c r="E102" s="6">
        <v>0</v>
      </c>
      <c r="F102" s="1">
        <v>0</v>
      </c>
      <c r="G102" s="6">
        <v>0</v>
      </c>
      <c r="H102" s="1">
        <v>1</v>
      </c>
      <c r="I102" s="6">
        <v>207100000</v>
      </c>
    </row>
    <row r="103" spans="1:9" x14ac:dyDescent="0.2">
      <c r="A103" s="1" t="s">
        <v>171</v>
      </c>
      <c r="B103" s="1">
        <v>0</v>
      </c>
      <c r="C103" s="6">
        <v>0</v>
      </c>
      <c r="D103" s="1">
        <v>1</v>
      </c>
      <c r="E103" s="6">
        <v>182400</v>
      </c>
      <c r="F103" s="1">
        <v>0</v>
      </c>
      <c r="G103" s="6">
        <v>0</v>
      </c>
      <c r="H103" s="1">
        <v>1</v>
      </c>
      <c r="I103" s="6">
        <v>182400</v>
      </c>
    </row>
    <row r="104" spans="1:9" x14ac:dyDescent="0.2">
      <c r="A104" s="1" t="s">
        <v>172</v>
      </c>
      <c r="B104" s="1">
        <v>1</v>
      </c>
      <c r="C104" s="6">
        <v>182360</v>
      </c>
      <c r="D104" s="1">
        <v>0</v>
      </c>
      <c r="E104" s="6">
        <v>0</v>
      </c>
      <c r="F104" s="1">
        <v>0</v>
      </c>
      <c r="G104" s="6">
        <v>0</v>
      </c>
      <c r="H104" s="1">
        <v>1</v>
      </c>
      <c r="I104" s="6">
        <v>182360</v>
      </c>
    </row>
    <row r="105" spans="1:9" x14ac:dyDescent="0.2">
      <c r="A105" s="1" t="s">
        <v>173</v>
      </c>
      <c r="B105" s="1">
        <v>1</v>
      </c>
      <c r="C105" s="6">
        <v>1446060</v>
      </c>
      <c r="D105" s="1">
        <v>0</v>
      </c>
      <c r="E105" s="6">
        <v>0</v>
      </c>
      <c r="F105" s="1">
        <v>0</v>
      </c>
      <c r="G105" s="6">
        <v>0</v>
      </c>
      <c r="H105" s="1">
        <v>1</v>
      </c>
      <c r="I105" s="6">
        <v>1446060</v>
      </c>
    </row>
    <row r="106" spans="1:9" x14ac:dyDescent="0.2">
      <c r="A106" s="1" t="s">
        <v>174</v>
      </c>
      <c r="B106" s="1">
        <v>0</v>
      </c>
      <c r="C106" s="6">
        <v>0</v>
      </c>
      <c r="D106" s="1">
        <v>1</v>
      </c>
      <c r="E106" s="6">
        <v>6812000</v>
      </c>
      <c r="F106" s="1">
        <v>0</v>
      </c>
      <c r="G106" s="6">
        <v>0</v>
      </c>
      <c r="H106" s="1">
        <v>1</v>
      </c>
      <c r="I106" s="6">
        <v>6812000</v>
      </c>
    </row>
    <row r="107" spans="1:9" x14ac:dyDescent="0.2">
      <c r="A107" s="1" t="s">
        <v>175</v>
      </c>
      <c r="B107" s="1">
        <v>0</v>
      </c>
      <c r="C107" s="6">
        <v>0</v>
      </c>
      <c r="D107" s="1">
        <v>4</v>
      </c>
      <c r="E107" s="6">
        <v>44670136.055</v>
      </c>
      <c r="F107" s="1">
        <v>0</v>
      </c>
      <c r="G107" s="6">
        <v>0</v>
      </c>
      <c r="H107" s="1">
        <v>4</v>
      </c>
      <c r="I107" s="6">
        <v>44670136.055</v>
      </c>
    </row>
    <row r="108" spans="1:9" x14ac:dyDescent="0.2">
      <c r="A108" s="1" t="s">
        <v>176</v>
      </c>
      <c r="B108" s="1">
        <v>0</v>
      </c>
      <c r="C108" s="6">
        <v>0</v>
      </c>
      <c r="D108" s="1">
        <v>1</v>
      </c>
      <c r="E108" s="6">
        <v>1</v>
      </c>
      <c r="F108" s="1">
        <v>0</v>
      </c>
      <c r="G108" s="6">
        <v>0</v>
      </c>
      <c r="H108" s="1">
        <v>1</v>
      </c>
      <c r="I108" s="6">
        <v>1</v>
      </c>
    </row>
    <row r="109" spans="1:9" x14ac:dyDescent="0.2">
      <c r="A109" s="1" t="s">
        <v>177</v>
      </c>
      <c r="B109" s="1">
        <v>1</v>
      </c>
      <c r="C109" s="6">
        <v>65000</v>
      </c>
      <c r="D109" s="1">
        <v>0</v>
      </c>
      <c r="E109" s="6">
        <v>0</v>
      </c>
      <c r="F109" s="1">
        <v>0</v>
      </c>
      <c r="G109" s="6">
        <v>0</v>
      </c>
      <c r="H109" s="1">
        <v>1</v>
      </c>
      <c r="I109" s="6">
        <v>65000</v>
      </c>
    </row>
    <row r="110" spans="1:9" x14ac:dyDescent="0.2">
      <c r="A110" s="1" t="s">
        <v>178</v>
      </c>
      <c r="B110" s="1">
        <v>0</v>
      </c>
      <c r="C110" s="6">
        <v>0</v>
      </c>
      <c r="D110" s="1">
        <v>1</v>
      </c>
      <c r="E110" s="6">
        <v>84607.66</v>
      </c>
      <c r="F110" s="1">
        <v>0</v>
      </c>
      <c r="G110" s="6">
        <v>0</v>
      </c>
      <c r="H110" s="1">
        <v>1</v>
      </c>
      <c r="I110" s="6">
        <v>84607.66</v>
      </c>
    </row>
    <row r="111" spans="1:9" x14ac:dyDescent="0.2">
      <c r="A111" s="1" t="s">
        <v>179</v>
      </c>
      <c r="B111" s="1">
        <v>1</v>
      </c>
      <c r="C111" s="6">
        <v>633000</v>
      </c>
      <c r="D111" s="1">
        <v>0</v>
      </c>
      <c r="E111" s="6">
        <v>0</v>
      </c>
      <c r="F111" s="1">
        <v>0</v>
      </c>
      <c r="G111" s="6">
        <v>0</v>
      </c>
      <c r="H111" s="1">
        <v>1</v>
      </c>
      <c r="I111" s="6">
        <v>633000</v>
      </c>
    </row>
    <row r="112" spans="1:9" x14ac:dyDescent="0.2">
      <c r="A112" s="1" t="s">
        <v>180</v>
      </c>
      <c r="B112" s="1">
        <v>2</v>
      </c>
      <c r="C112" s="6">
        <v>689010</v>
      </c>
      <c r="D112" s="1">
        <v>1</v>
      </c>
      <c r="E112" s="6">
        <v>0</v>
      </c>
      <c r="F112" s="1">
        <v>0</v>
      </c>
      <c r="G112" s="6">
        <v>0</v>
      </c>
      <c r="H112" s="1">
        <v>3</v>
      </c>
      <c r="I112" s="6">
        <v>689010</v>
      </c>
    </row>
    <row r="113" spans="1:9" x14ac:dyDescent="0.2">
      <c r="A113" s="1" t="s">
        <v>181</v>
      </c>
      <c r="B113" s="1">
        <v>2</v>
      </c>
      <c r="C113" s="6">
        <v>121337.15</v>
      </c>
      <c r="D113" s="1">
        <v>1</v>
      </c>
      <c r="E113" s="6">
        <v>86837.15</v>
      </c>
      <c r="F113" s="1">
        <v>0</v>
      </c>
      <c r="G113" s="6">
        <v>0</v>
      </c>
      <c r="H113" s="1">
        <v>3</v>
      </c>
      <c r="I113" s="6">
        <v>208174.3</v>
      </c>
    </row>
    <row r="114" spans="1:9" x14ac:dyDescent="0.2">
      <c r="A114" s="1" t="s">
        <v>182</v>
      </c>
      <c r="B114" s="1">
        <v>0</v>
      </c>
      <c r="C114" s="6">
        <v>0</v>
      </c>
      <c r="D114" s="1">
        <v>1</v>
      </c>
      <c r="E114" s="6">
        <v>1</v>
      </c>
      <c r="F114" s="1">
        <v>0</v>
      </c>
      <c r="G114" s="6">
        <v>0</v>
      </c>
      <c r="H114" s="1">
        <v>1</v>
      </c>
      <c r="I114" s="6">
        <v>1</v>
      </c>
    </row>
    <row r="115" spans="1:9" x14ac:dyDescent="0.2">
      <c r="A115" s="1" t="s">
        <v>183</v>
      </c>
      <c r="B115" s="1">
        <v>5</v>
      </c>
      <c r="C115" s="6">
        <v>539835.53760000004</v>
      </c>
      <c r="D115" s="1">
        <v>0</v>
      </c>
      <c r="E115" s="6">
        <v>0</v>
      </c>
      <c r="F115" s="1">
        <v>0</v>
      </c>
      <c r="G115" s="6">
        <v>0</v>
      </c>
      <c r="H115" s="1">
        <v>5</v>
      </c>
      <c r="I115" s="6">
        <v>539835.53760000004</v>
      </c>
    </row>
    <row r="116" spans="1:9" x14ac:dyDescent="0.2">
      <c r="A116" s="1" t="s">
        <v>184</v>
      </c>
      <c r="B116" s="1">
        <v>2</v>
      </c>
      <c r="C116" s="6">
        <v>521194</v>
      </c>
      <c r="D116" s="1">
        <v>0</v>
      </c>
      <c r="E116" s="6">
        <v>0</v>
      </c>
      <c r="F116" s="1">
        <v>0</v>
      </c>
      <c r="G116" s="6">
        <v>0</v>
      </c>
      <c r="H116" s="1">
        <v>2</v>
      </c>
      <c r="I116" s="6">
        <v>521194</v>
      </c>
    </row>
    <row r="117" spans="1:9" x14ac:dyDescent="0.2">
      <c r="A117" s="1" t="s">
        <v>185</v>
      </c>
      <c r="B117" s="1">
        <v>1</v>
      </c>
      <c r="C117" s="6">
        <v>300000</v>
      </c>
      <c r="D117" s="1">
        <v>0</v>
      </c>
      <c r="E117" s="6">
        <v>0</v>
      </c>
      <c r="F117" s="1">
        <v>0</v>
      </c>
      <c r="G117" s="6">
        <v>0</v>
      </c>
      <c r="H117" s="1">
        <v>1</v>
      </c>
      <c r="I117" s="6">
        <v>300000</v>
      </c>
    </row>
    <row r="118" spans="1:9" x14ac:dyDescent="0.2">
      <c r="A118" s="1" t="s">
        <v>186</v>
      </c>
      <c r="B118" s="1">
        <v>1</v>
      </c>
      <c r="C118" s="6">
        <v>1175020</v>
      </c>
      <c r="D118" s="1">
        <v>0</v>
      </c>
      <c r="E118" s="6">
        <v>0</v>
      </c>
      <c r="F118" s="1">
        <v>0</v>
      </c>
      <c r="G118" s="6">
        <v>0</v>
      </c>
      <c r="H118" s="1">
        <v>1</v>
      </c>
      <c r="I118" s="6">
        <v>1175020</v>
      </c>
    </row>
    <row r="119" spans="1:9" x14ac:dyDescent="0.2">
      <c r="A119" s="1" t="s">
        <v>187</v>
      </c>
      <c r="B119" s="1">
        <v>1</v>
      </c>
      <c r="C119" s="6">
        <v>925999.92</v>
      </c>
      <c r="D119" s="1">
        <v>0</v>
      </c>
      <c r="E119" s="6">
        <v>0</v>
      </c>
      <c r="F119" s="1">
        <v>0</v>
      </c>
      <c r="G119" s="6">
        <v>0</v>
      </c>
      <c r="H119" s="1">
        <v>1</v>
      </c>
      <c r="I119" s="6">
        <v>925999.92</v>
      </c>
    </row>
    <row r="120" spans="1:9" x14ac:dyDescent="0.2">
      <c r="A120" s="1" t="s">
        <v>188</v>
      </c>
      <c r="B120" s="1">
        <v>0</v>
      </c>
      <c r="C120" s="6">
        <v>0</v>
      </c>
      <c r="D120" s="1">
        <v>1</v>
      </c>
      <c r="E120" s="6">
        <v>49125</v>
      </c>
      <c r="F120" s="1">
        <v>0</v>
      </c>
      <c r="G120" s="6">
        <v>0</v>
      </c>
      <c r="H120" s="1">
        <v>1</v>
      </c>
      <c r="I120" s="6">
        <v>49125</v>
      </c>
    </row>
    <row r="121" spans="1:9" x14ac:dyDescent="0.2">
      <c r="A121" s="1" t="s">
        <v>189</v>
      </c>
      <c r="B121" s="1">
        <v>1</v>
      </c>
      <c r="C121" s="6">
        <v>302500</v>
      </c>
      <c r="D121" s="1">
        <v>0</v>
      </c>
      <c r="E121" s="6">
        <v>0</v>
      </c>
      <c r="F121" s="1">
        <v>0</v>
      </c>
      <c r="G121" s="6">
        <v>0</v>
      </c>
      <c r="H121" s="1">
        <v>1</v>
      </c>
      <c r="I121" s="6">
        <v>302500</v>
      </c>
    </row>
    <row r="122" spans="1:9" x14ac:dyDescent="0.2">
      <c r="A122" s="1" t="s">
        <v>190</v>
      </c>
      <c r="B122" s="1">
        <v>0</v>
      </c>
      <c r="C122" s="6">
        <v>0</v>
      </c>
      <c r="D122" s="1">
        <v>0</v>
      </c>
      <c r="E122" s="6">
        <v>0</v>
      </c>
      <c r="F122" s="1">
        <v>1</v>
      </c>
      <c r="G122" s="6">
        <v>1292484.6000000001</v>
      </c>
      <c r="H122" s="1">
        <v>1</v>
      </c>
      <c r="I122" s="6">
        <v>1292484.6000000001</v>
      </c>
    </row>
    <row r="123" spans="1:9" x14ac:dyDescent="0.2">
      <c r="A123" s="1" t="s">
        <v>191</v>
      </c>
      <c r="B123" s="1">
        <v>3</v>
      </c>
      <c r="C123" s="6">
        <v>438500.8</v>
      </c>
      <c r="D123" s="1">
        <v>0</v>
      </c>
      <c r="E123" s="6">
        <v>0</v>
      </c>
      <c r="F123" s="1">
        <v>0</v>
      </c>
      <c r="G123" s="6">
        <v>0</v>
      </c>
      <c r="H123" s="1">
        <v>3</v>
      </c>
      <c r="I123" s="6">
        <v>438500.8</v>
      </c>
    </row>
    <row r="124" spans="1:9" x14ac:dyDescent="0.2">
      <c r="A124" s="1" t="s">
        <v>192</v>
      </c>
      <c r="B124" s="1">
        <v>1</v>
      </c>
      <c r="C124" s="6">
        <v>238500</v>
      </c>
      <c r="D124" s="1">
        <v>0</v>
      </c>
      <c r="E124" s="6">
        <v>0</v>
      </c>
      <c r="F124" s="1">
        <v>0</v>
      </c>
      <c r="G124" s="6">
        <v>0</v>
      </c>
      <c r="H124" s="1">
        <v>1</v>
      </c>
      <c r="I124" s="6">
        <v>238500</v>
      </c>
    </row>
    <row r="125" spans="1:9" x14ac:dyDescent="0.2">
      <c r="A125" s="1" t="s">
        <v>193</v>
      </c>
      <c r="B125" s="1">
        <v>4</v>
      </c>
      <c r="C125" s="6">
        <v>10121870.02</v>
      </c>
      <c r="D125" s="1">
        <v>0</v>
      </c>
      <c r="E125" s="6">
        <v>0</v>
      </c>
      <c r="F125" s="1">
        <v>0</v>
      </c>
      <c r="G125" s="6">
        <v>0</v>
      </c>
      <c r="H125" s="1">
        <v>4</v>
      </c>
      <c r="I125" s="6">
        <v>10121870.02</v>
      </c>
    </row>
    <row r="126" spans="1:9" x14ac:dyDescent="0.2">
      <c r="A126" s="1" t="s">
        <v>194</v>
      </c>
      <c r="B126" s="1">
        <v>0</v>
      </c>
      <c r="C126" s="6">
        <v>0</v>
      </c>
      <c r="D126" s="1">
        <v>1</v>
      </c>
      <c r="E126" s="6">
        <v>6151039.7331799995</v>
      </c>
      <c r="F126" s="1">
        <v>0</v>
      </c>
      <c r="G126" s="6">
        <v>0</v>
      </c>
      <c r="H126" s="1">
        <v>1</v>
      </c>
      <c r="I126" s="6">
        <v>6151039.7331799995</v>
      </c>
    </row>
    <row r="127" spans="1:9" x14ac:dyDescent="0.2">
      <c r="A127" s="1" t="s">
        <v>195</v>
      </c>
      <c r="B127" s="1">
        <v>1</v>
      </c>
      <c r="C127" s="6">
        <v>825700</v>
      </c>
      <c r="D127" s="1">
        <v>0</v>
      </c>
      <c r="E127" s="6">
        <v>0</v>
      </c>
      <c r="F127" s="1">
        <v>0</v>
      </c>
      <c r="G127" s="6">
        <v>0</v>
      </c>
      <c r="H127" s="1">
        <v>1</v>
      </c>
      <c r="I127" s="6">
        <v>825700</v>
      </c>
    </row>
    <row r="128" spans="1:9" x14ac:dyDescent="0.2">
      <c r="A128" s="1" t="s">
        <v>196</v>
      </c>
      <c r="B128" s="1">
        <v>1</v>
      </c>
      <c r="C128" s="6">
        <v>18888198.813999999</v>
      </c>
      <c r="D128" s="1">
        <v>0</v>
      </c>
      <c r="E128" s="6">
        <v>0</v>
      </c>
      <c r="F128" s="1">
        <v>0</v>
      </c>
      <c r="G128" s="6">
        <v>0</v>
      </c>
      <c r="H128" s="1">
        <v>1</v>
      </c>
      <c r="I128" s="6">
        <v>18888198.813999999</v>
      </c>
    </row>
    <row r="129" spans="2:9" ht="15" x14ac:dyDescent="0.25">
      <c r="B129" s="81">
        <v>142</v>
      </c>
      <c r="C129" s="82">
        <v>2137679356.5870013</v>
      </c>
      <c r="D129" s="81">
        <v>59</v>
      </c>
      <c r="E129" s="82">
        <v>609144943.45383751</v>
      </c>
      <c r="F129" s="81">
        <v>6</v>
      </c>
      <c r="G129" s="82">
        <v>2889366.2683999999</v>
      </c>
      <c r="H129" s="81">
        <v>207</v>
      </c>
      <c r="I129" s="82">
        <v>2749713666.3092389</v>
      </c>
    </row>
  </sheetData>
  <sortState ref="A3:I129">
    <sortCondition descending="1" ref="I2"/>
  </sortState>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130"/>
  <sheetViews>
    <sheetView workbookViewId="0">
      <selection sqref="A1:I117"/>
    </sheetView>
  </sheetViews>
  <sheetFormatPr defaultRowHeight="15" x14ac:dyDescent="0.25"/>
  <cols>
    <col min="1" max="1" width="50.5703125" style="22" bestFit="1" customWidth="1"/>
    <col min="2" max="2" width="18.42578125" bestFit="1" customWidth="1"/>
    <col min="3" max="3" width="20.42578125" bestFit="1" customWidth="1"/>
    <col min="4" max="4" width="24.85546875" bestFit="1" customWidth="1"/>
    <col min="5" max="5" width="18.7109375" bestFit="1" customWidth="1"/>
    <col min="6" max="6" width="13.7109375" bestFit="1" customWidth="1"/>
    <col min="7" max="7" width="16.28515625" bestFit="1" customWidth="1"/>
    <col min="8" max="8" width="10.85546875" bestFit="1" customWidth="1"/>
    <col min="9" max="9" width="20.42578125" bestFit="1" customWidth="1"/>
    <col min="10" max="10" width="16.28515625" bestFit="1" customWidth="1"/>
    <col min="11" max="11" width="18.7109375" bestFit="1" customWidth="1"/>
  </cols>
  <sheetData>
    <row r="1" spans="1:11" x14ac:dyDescent="0.25">
      <c r="A1" s="1"/>
      <c r="B1" s="8" t="s">
        <v>72</v>
      </c>
      <c r="C1" s="8"/>
      <c r="D1" s="8" t="s">
        <v>73</v>
      </c>
      <c r="E1" s="8"/>
      <c r="F1" s="8" t="s">
        <v>74</v>
      </c>
      <c r="G1" s="8"/>
      <c r="H1" s="8" t="s">
        <v>75</v>
      </c>
      <c r="I1" s="8"/>
      <c r="J1" s="8"/>
      <c r="K1" s="8"/>
    </row>
    <row r="2" spans="1:11" x14ac:dyDescent="0.25">
      <c r="A2" s="8" t="s">
        <v>197</v>
      </c>
      <c r="B2" s="8" t="s">
        <v>77</v>
      </c>
      <c r="C2" s="8" t="s">
        <v>78</v>
      </c>
      <c r="D2" s="8" t="s">
        <v>77</v>
      </c>
      <c r="E2" s="8" t="s">
        <v>78</v>
      </c>
      <c r="F2" s="8" t="s">
        <v>77</v>
      </c>
      <c r="G2" s="8" t="s">
        <v>78</v>
      </c>
      <c r="H2" s="8" t="s">
        <v>79</v>
      </c>
      <c r="I2" s="8" t="s">
        <v>78</v>
      </c>
      <c r="J2" s="8"/>
      <c r="K2" s="8"/>
    </row>
    <row r="3" spans="1:11" x14ac:dyDescent="0.25">
      <c r="A3" s="1" t="s">
        <v>198</v>
      </c>
      <c r="B3" s="1">
        <v>1</v>
      </c>
      <c r="C3" s="6">
        <v>10000</v>
      </c>
      <c r="D3" s="1">
        <v>0</v>
      </c>
      <c r="E3" s="6">
        <v>0</v>
      </c>
      <c r="F3" s="1">
        <v>0</v>
      </c>
      <c r="G3" s="6">
        <v>0</v>
      </c>
      <c r="H3" s="1">
        <v>1</v>
      </c>
      <c r="I3" s="6">
        <v>10000</v>
      </c>
      <c r="J3" s="6"/>
      <c r="K3" s="6"/>
    </row>
    <row r="4" spans="1:11" x14ac:dyDescent="0.25">
      <c r="A4" s="1" t="s">
        <v>199</v>
      </c>
      <c r="B4" s="1">
        <v>1</v>
      </c>
      <c r="C4" s="6">
        <v>302500</v>
      </c>
      <c r="D4" s="1">
        <v>0</v>
      </c>
      <c r="E4" s="6">
        <v>0</v>
      </c>
      <c r="F4" s="1">
        <v>0</v>
      </c>
      <c r="G4" s="6">
        <v>0</v>
      </c>
      <c r="H4" s="1">
        <v>1</v>
      </c>
      <c r="I4" s="6">
        <v>302500</v>
      </c>
      <c r="J4" s="6"/>
      <c r="K4" s="6"/>
    </row>
    <row r="5" spans="1:11" x14ac:dyDescent="0.25">
      <c r="A5" s="1" t="s">
        <v>200</v>
      </c>
      <c r="B5" s="1">
        <v>1</v>
      </c>
      <c r="C5" s="6">
        <v>50240878</v>
      </c>
      <c r="D5" s="1">
        <v>0</v>
      </c>
      <c r="E5" s="6">
        <v>0</v>
      </c>
      <c r="F5" s="1">
        <v>0</v>
      </c>
      <c r="G5" s="6">
        <v>0</v>
      </c>
      <c r="H5" s="1">
        <v>1</v>
      </c>
      <c r="I5" s="6">
        <v>50240878</v>
      </c>
      <c r="J5" s="6"/>
      <c r="K5" s="6"/>
    </row>
    <row r="6" spans="1:11" x14ac:dyDescent="0.25">
      <c r="A6" s="1" t="s">
        <v>201</v>
      </c>
      <c r="B6" s="1">
        <v>1</v>
      </c>
      <c r="C6" s="6">
        <v>0.01</v>
      </c>
      <c r="D6" s="1">
        <v>0</v>
      </c>
      <c r="E6" s="6">
        <v>0</v>
      </c>
      <c r="F6" s="1">
        <v>0</v>
      </c>
      <c r="G6" s="6">
        <v>0</v>
      </c>
      <c r="H6" s="1">
        <v>1</v>
      </c>
      <c r="I6" s="6">
        <v>0.01</v>
      </c>
      <c r="J6" s="6"/>
      <c r="K6" s="6"/>
    </row>
    <row r="7" spans="1:11" x14ac:dyDescent="0.25">
      <c r="A7" s="1" t="s">
        <v>202</v>
      </c>
      <c r="B7" s="1">
        <v>2</v>
      </c>
      <c r="C7" s="6">
        <v>3479844</v>
      </c>
      <c r="D7" s="1">
        <v>0</v>
      </c>
      <c r="E7" s="6">
        <v>0</v>
      </c>
      <c r="F7" s="1">
        <v>0</v>
      </c>
      <c r="G7" s="6">
        <v>0</v>
      </c>
      <c r="H7" s="1">
        <v>2</v>
      </c>
      <c r="I7" s="6">
        <v>3479844</v>
      </c>
      <c r="J7" s="6"/>
      <c r="K7" s="6"/>
    </row>
    <row r="8" spans="1:11" x14ac:dyDescent="0.25">
      <c r="A8" s="1" t="s">
        <v>203</v>
      </c>
      <c r="B8" s="1">
        <v>1</v>
      </c>
      <c r="C8" s="6">
        <v>10487435</v>
      </c>
      <c r="D8" s="1">
        <v>0</v>
      </c>
      <c r="E8" s="6">
        <v>0</v>
      </c>
      <c r="F8" s="1">
        <v>0</v>
      </c>
      <c r="G8" s="6">
        <v>0</v>
      </c>
      <c r="H8" s="1">
        <v>1</v>
      </c>
      <c r="I8" s="6">
        <v>10487435</v>
      </c>
      <c r="J8" s="6"/>
      <c r="K8" s="6"/>
    </row>
    <row r="9" spans="1:11" x14ac:dyDescent="0.25">
      <c r="A9" s="1" t="s">
        <v>64</v>
      </c>
      <c r="B9" s="1">
        <v>1</v>
      </c>
      <c r="C9" s="6">
        <v>370000000</v>
      </c>
      <c r="D9" s="1">
        <v>0</v>
      </c>
      <c r="E9" s="6">
        <v>0</v>
      </c>
      <c r="F9" s="1">
        <v>0</v>
      </c>
      <c r="G9" s="6">
        <v>0</v>
      </c>
      <c r="H9" s="1">
        <v>1</v>
      </c>
      <c r="I9" s="6">
        <v>370000000</v>
      </c>
      <c r="J9" s="6"/>
      <c r="K9" s="6"/>
    </row>
    <row r="10" spans="1:11" x14ac:dyDescent="0.25">
      <c r="A10" s="1" t="s">
        <v>204</v>
      </c>
      <c r="B10" s="1">
        <v>3</v>
      </c>
      <c r="C10" s="6">
        <v>70740636.469999999</v>
      </c>
      <c r="D10" s="1">
        <v>0</v>
      </c>
      <c r="E10" s="6">
        <v>0</v>
      </c>
      <c r="F10" s="1">
        <v>0</v>
      </c>
      <c r="G10" s="6">
        <v>0</v>
      </c>
      <c r="H10" s="1">
        <v>3</v>
      </c>
      <c r="I10" s="6">
        <v>70740636.469999999</v>
      </c>
      <c r="J10" s="6"/>
      <c r="K10" s="6"/>
    </row>
    <row r="11" spans="1:11" x14ac:dyDescent="0.25">
      <c r="A11" s="1" t="s">
        <v>205</v>
      </c>
      <c r="B11" s="1">
        <v>1</v>
      </c>
      <c r="C11" s="6">
        <v>378300</v>
      </c>
      <c r="D11" s="1">
        <v>0</v>
      </c>
      <c r="E11" s="6">
        <v>0</v>
      </c>
      <c r="F11" s="1">
        <v>0</v>
      </c>
      <c r="G11" s="6">
        <v>0</v>
      </c>
      <c r="H11" s="1">
        <v>1</v>
      </c>
      <c r="I11" s="6">
        <v>378300</v>
      </c>
      <c r="J11" s="6"/>
      <c r="K11" s="6"/>
    </row>
    <row r="12" spans="1:11" x14ac:dyDescent="0.25">
      <c r="A12" s="1" t="s">
        <v>68</v>
      </c>
      <c r="B12" s="1">
        <v>1</v>
      </c>
      <c r="C12" s="6">
        <v>107360000</v>
      </c>
      <c r="D12" s="1">
        <v>0</v>
      </c>
      <c r="E12" s="6">
        <v>0</v>
      </c>
      <c r="F12" s="1">
        <v>0</v>
      </c>
      <c r="G12" s="6">
        <v>0</v>
      </c>
      <c r="H12" s="1">
        <v>1</v>
      </c>
      <c r="I12" s="6">
        <v>107360000</v>
      </c>
      <c r="J12" s="6"/>
      <c r="K12" s="6"/>
    </row>
    <row r="13" spans="1:11" x14ac:dyDescent="0.25">
      <c r="A13" s="1" t="s">
        <v>206</v>
      </c>
      <c r="B13" s="1">
        <v>1</v>
      </c>
      <c r="C13" s="6">
        <v>1</v>
      </c>
      <c r="D13" s="1">
        <v>0</v>
      </c>
      <c r="E13" s="6">
        <v>0</v>
      </c>
      <c r="F13" s="1">
        <v>0</v>
      </c>
      <c r="G13" s="6">
        <v>0</v>
      </c>
      <c r="H13" s="1">
        <v>1</v>
      </c>
      <c r="I13" s="6">
        <v>1</v>
      </c>
      <c r="J13" s="6"/>
      <c r="K13" s="6"/>
    </row>
    <row r="14" spans="1:11" x14ac:dyDescent="0.25">
      <c r="A14" s="1" t="s">
        <v>207</v>
      </c>
      <c r="B14" s="1">
        <v>1</v>
      </c>
      <c r="C14" s="6">
        <v>25000000</v>
      </c>
      <c r="D14" s="1">
        <v>0</v>
      </c>
      <c r="E14" s="6">
        <v>0</v>
      </c>
      <c r="F14" s="1">
        <v>0</v>
      </c>
      <c r="G14" s="6">
        <v>0</v>
      </c>
      <c r="H14" s="1">
        <v>1</v>
      </c>
      <c r="I14" s="6">
        <v>25000000</v>
      </c>
      <c r="J14" s="6"/>
      <c r="K14" s="6"/>
    </row>
    <row r="15" spans="1:11" x14ac:dyDescent="0.25">
      <c r="A15" s="1" t="s">
        <v>208</v>
      </c>
      <c r="B15" s="1">
        <v>1</v>
      </c>
      <c r="C15" s="6">
        <v>600000</v>
      </c>
      <c r="D15" s="1">
        <v>0</v>
      </c>
      <c r="E15" s="6">
        <v>0</v>
      </c>
      <c r="F15" s="1">
        <v>0</v>
      </c>
      <c r="G15" s="6">
        <v>0</v>
      </c>
      <c r="H15" s="1">
        <v>1</v>
      </c>
      <c r="I15" s="6">
        <v>600000</v>
      </c>
      <c r="J15" s="6"/>
      <c r="K15" s="6"/>
    </row>
    <row r="16" spans="1:11" x14ac:dyDescent="0.25">
      <c r="A16" s="1" t="s">
        <v>209</v>
      </c>
      <c r="B16" s="1">
        <v>2</v>
      </c>
      <c r="C16" s="6">
        <v>140000</v>
      </c>
      <c r="D16" s="1">
        <v>0</v>
      </c>
      <c r="E16" s="6">
        <v>0</v>
      </c>
      <c r="F16" s="1">
        <v>0</v>
      </c>
      <c r="G16" s="6">
        <v>0</v>
      </c>
      <c r="H16" s="1">
        <v>2</v>
      </c>
      <c r="I16" s="6">
        <v>140000</v>
      </c>
      <c r="J16" s="6"/>
      <c r="K16" s="6"/>
    </row>
    <row r="17" spans="1:11" x14ac:dyDescent="0.25">
      <c r="A17" s="1" t="s">
        <v>210</v>
      </c>
      <c r="B17" s="1">
        <v>1</v>
      </c>
      <c r="C17" s="6">
        <v>627970</v>
      </c>
      <c r="D17" s="1">
        <v>0</v>
      </c>
      <c r="E17" s="6">
        <v>0</v>
      </c>
      <c r="F17" s="1">
        <v>0</v>
      </c>
      <c r="G17" s="6">
        <v>0</v>
      </c>
      <c r="H17" s="1">
        <v>1</v>
      </c>
      <c r="I17" s="6">
        <v>627970</v>
      </c>
      <c r="J17" s="6"/>
      <c r="K17" s="6"/>
    </row>
    <row r="18" spans="1:11" x14ac:dyDescent="0.25">
      <c r="A18" s="1" t="s">
        <v>211</v>
      </c>
      <c r="B18" s="1">
        <v>0</v>
      </c>
      <c r="C18" s="6">
        <v>0</v>
      </c>
      <c r="D18" s="1">
        <v>1</v>
      </c>
      <c r="E18" s="6">
        <v>28533.995559999999</v>
      </c>
      <c r="F18" s="1">
        <v>0</v>
      </c>
      <c r="G18" s="6">
        <v>0</v>
      </c>
      <c r="H18" s="1">
        <v>1</v>
      </c>
      <c r="I18" s="6">
        <v>28533.995559999999</v>
      </c>
      <c r="J18" s="6"/>
      <c r="K18" s="6"/>
    </row>
    <row r="19" spans="1:11" x14ac:dyDescent="0.25">
      <c r="A19" s="1" t="s">
        <v>212</v>
      </c>
      <c r="B19" s="1">
        <v>1</v>
      </c>
      <c r="C19" s="6">
        <v>365920.8</v>
      </c>
      <c r="D19" s="1">
        <v>0</v>
      </c>
      <c r="E19" s="6">
        <v>0</v>
      </c>
      <c r="F19" s="1">
        <v>0</v>
      </c>
      <c r="G19" s="6">
        <v>0</v>
      </c>
      <c r="H19" s="1">
        <v>1</v>
      </c>
      <c r="I19" s="6">
        <v>365920.8</v>
      </c>
      <c r="J19" s="6"/>
      <c r="K19" s="6"/>
    </row>
    <row r="20" spans="1:11" x14ac:dyDescent="0.25">
      <c r="A20" s="1" t="s">
        <v>213</v>
      </c>
      <c r="B20" s="1">
        <v>0</v>
      </c>
      <c r="C20" s="6">
        <v>0</v>
      </c>
      <c r="D20" s="1">
        <v>2</v>
      </c>
      <c r="E20" s="6">
        <v>21511.29</v>
      </c>
      <c r="F20" s="1">
        <v>0</v>
      </c>
      <c r="G20" s="6">
        <v>0</v>
      </c>
      <c r="H20" s="1">
        <v>2</v>
      </c>
      <c r="I20" s="6">
        <v>21511.29</v>
      </c>
      <c r="J20" s="6"/>
      <c r="K20" s="6"/>
    </row>
    <row r="21" spans="1:11" x14ac:dyDescent="0.25">
      <c r="A21" s="1" t="s">
        <v>214</v>
      </c>
      <c r="B21" s="1">
        <v>2</v>
      </c>
      <c r="C21" s="6">
        <v>4283136</v>
      </c>
      <c r="D21" s="1">
        <v>1</v>
      </c>
      <c r="E21" s="6">
        <v>0</v>
      </c>
      <c r="F21" s="1">
        <v>0</v>
      </c>
      <c r="G21" s="6">
        <v>0</v>
      </c>
      <c r="H21" s="1">
        <v>3</v>
      </c>
      <c r="I21" s="6">
        <v>4283136</v>
      </c>
      <c r="J21" s="6"/>
      <c r="K21" s="6"/>
    </row>
    <row r="22" spans="1:11" x14ac:dyDescent="0.25">
      <c r="A22" s="1" t="s">
        <v>215</v>
      </c>
      <c r="B22" s="1">
        <v>1</v>
      </c>
      <c r="C22" s="6">
        <v>282714.03179500002</v>
      </c>
      <c r="D22" s="1">
        <v>0</v>
      </c>
      <c r="E22" s="6">
        <v>0</v>
      </c>
      <c r="F22" s="1">
        <v>0</v>
      </c>
      <c r="G22" s="6">
        <v>0</v>
      </c>
      <c r="H22" s="1">
        <v>1</v>
      </c>
      <c r="I22" s="6">
        <v>282714.03179500002</v>
      </c>
      <c r="J22" s="6"/>
      <c r="K22" s="6"/>
    </row>
    <row r="23" spans="1:11" x14ac:dyDescent="0.25">
      <c r="A23" s="1" t="s">
        <v>216</v>
      </c>
      <c r="B23" s="1">
        <v>1</v>
      </c>
      <c r="C23" s="6">
        <v>7888687.0199999996</v>
      </c>
      <c r="D23" s="1">
        <v>0</v>
      </c>
      <c r="E23" s="6">
        <v>0</v>
      </c>
      <c r="F23" s="1">
        <v>0</v>
      </c>
      <c r="G23" s="6">
        <v>0</v>
      </c>
      <c r="H23" s="1">
        <v>1</v>
      </c>
      <c r="I23" s="6">
        <v>7888687.0199999996</v>
      </c>
      <c r="J23" s="6"/>
      <c r="K23" s="6"/>
    </row>
    <row r="24" spans="1:11" x14ac:dyDescent="0.25">
      <c r="A24" s="1" t="s">
        <v>217</v>
      </c>
      <c r="B24" s="1">
        <v>2</v>
      </c>
      <c r="C24" s="6">
        <v>25265435.385758199</v>
      </c>
      <c r="D24" s="1">
        <v>0</v>
      </c>
      <c r="E24" s="6">
        <v>0</v>
      </c>
      <c r="F24" s="1">
        <v>0</v>
      </c>
      <c r="G24" s="6">
        <v>0</v>
      </c>
      <c r="H24" s="1">
        <v>2</v>
      </c>
      <c r="I24" s="6">
        <v>25265435.385758199</v>
      </c>
      <c r="J24" s="6"/>
      <c r="K24" s="6"/>
    </row>
    <row r="25" spans="1:11" x14ac:dyDescent="0.25">
      <c r="A25" s="1" t="s">
        <v>218</v>
      </c>
      <c r="B25" s="1">
        <v>1</v>
      </c>
      <c r="C25" s="6">
        <v>755160</v>
      </c>
      <c r="D25" s="1">
        <v>0</v>
      </c>
      <c r="E25" s="6">
        <v>0</v>
      </c>
      <c r="F25" s="1">
        <v>0</v>
      </c>
      <c r="G25" s="6">
        <v>0</v>
      </c>
      <c r="H25" s="1">
        <v>1</v>
      </c>
      <c r="I25" s="6">
        <v>755160</v>
      </c>
      <c r="J25" s="6"/>
      <c r="K25" s="6"/>
    </row>
    <row r="26" spans="1:11" x14ac:dyDescent="0.25">
      <c r="A26" s="1" t="s">
        <v>219</v>
      </c>
      <c r="B26" s="1">
        <v>1</v>
      </c>
      <c r="C26" s="6">
        <v>250000</v>
      </c>
      <c r="D26" s="1">
        <v>0</v>
      </c>
      <c r="E26" s="6">
        <v>0</v>
      </c>
      <c r="F26" s="1">
        <v>0</v>
      </c>
      <c r="G26" s="6">
        <v>0</v>
      </c>
      <c r="H26" s="1">
        <v>1</v>
      </c>
      <c r="I26" s="6">
        <v>250000</v>
      </c>
      <c r="J26" s="6"/>
      <c r="K26" s="6"/>
    </row>
    <row r="27" spans="1:11" x14ac:dyDescent="0.25">
      <c r="A27" s="1" t="s">
        <v>220</v>
      </c>
      <c r="B27" s="1">
        <v>0</v>
      </c>
      <c r="C27" s="6">
        <v>0</v>
      </c>
      <c r="D27" s="1">
        <v>2</v>
      </c>
      <c r="E27" s="6">
        <v>914484.79999999993</v>
      </c>
      <c r="F27" s="1">
        <v>0</v>
      </c>
      <c r="G27" s="6">
        <v>0</v>
      </c>
      <c r="H27" s="1">
        <v>2</v>
      </c>
      <c r="I27" s="6">
        <v>914484.79999999993</v>
      </c>
      <c r="J27" s="6"/>
      <c r="K27" s="6"/>
    </row>
    <row r="28" spans="1:11" x14ac:dyDescent="0.25">
      <c r="A28" s="1" t="s">
        <v>221</v>
      </c>
      <c r="B28" s="1">
        <v>4</v>
      </c>
      <c r="C28" s="6">
        <v>4085515</v>
      </c>
      <c r="D28" s="1">
        <v>0</v>
      </c>
      <c r="E28" s="6">
        <v>0</v>
      </c>
      <c r="F28" s="1">
        <v>0</v>
      </c>
      <c r="G28" s="6">
        <v>0</v>
      </c>
      <c r="H28" s="1">
        <v>4</v>
      </c>
      <c r="I28" s="6">
        <v>4085515</v>
      </c>
      <c r="J28" s="6"/>
      <c r="K28" s="6"/>
    </row>
    <row r="29" spans="1:11" x14ac:dyDescent="0.25">
      <c r="A29" s="21" t="s">
        <v>222</v>
      </c>
      <c r="B29" s="1">
        <v>1</v>
      </c>
      <c r="C29" s="6">
        <v>3679546.4029999999</v>
      </c>
      <c r="D29" s="1">
        <v>0</v>
      </c>
      <c r="E29" s="6">
        <v>0</v>
      </c>
      <c r="F29" s="1">
        <v>0</v>
      </c>
      <c r="G29" s="6">
        <v>0</v>
      </c>
      <c r="H29" s="1">
        <v>1</v>
      </c>
      <c r="I29" s="6">
        <v>3679546.4029999999</v>
      </c>
      <c r="J29" s="6"/>
      <c r="K29" s="6"/>
    </row>
    <row r="30" spans="1:11" x14ac:dyDescent="0.25">
      <c r="A30" s="1" t="s">
        <v>223</v>
      </c>
      <c r="B30" s="1">
        <v>0</v>
      </c>
      <c r="C30" s="6">
        <v>0</v>
      </c>
      <c r="D30" s="1">
        <v>1</v>
      </c>
      <c r="E30" s="6">
        <v>306410.76325999998</v>
      </c>
      <c r="F30" s="1">
        <v>0</v>
      </c>
      <c r="G30" s="6">
        <v>0</v>
      </c>
      <c r="H30" s="1">
        <v>1</v>
      </c>
      <c r="I30" s="6">
        <v>306410.76325999998</v>
      </c>
      <c r="J30" s="6"/>
      <c r="K30" s="6"/>
    </row>
    <row r="31" spans="1:11" x14ac:dyDescent="0.25">
      <c r="A31" s="1" t="s">
        <v>224</v>
      </c>
      <c r="B31" s="1">
        <v>1</v>
      </c>
      <c r="C31" s="6">
        <v>239932</v>
      </c>
      <c r="D31" s="1">
        <v>0</v>
      </c>
      <c r="E31" s="6">
        <v>0</v>
      </c>
      <c r="F31" s="1">
        <v>0</v>
      </c>
      <c r="G31" s="6">
        <v>0</v>
      </c>
      <c r="H31" s="1">
        <v>1</v>
      </c>
      <c r="I31" s="6">
        <v>239932</v>
      </c>
      <c r="J31" s="6"/>
      <c r="K31" s="6"/>
    </row>
    <row r="32" spans="1:11" x14ac:dyDescent="0.25">
      <c r="A32" s="1" t="s">
        <v>225</v>
      </c>
      <c r="B32" s="1">
        <v>1</v>
      </c>
      <c r="C32" s="6">
        <v>84990</v>
      </c>
      <c r="D32" s="1">
        <v>0</v>
      </c>
      <c r="E32" s="6">
        <v>0</v>
      </c>
      <c r="F32" s="1">
        <v>0</v>
      </c>
      <c r="G32" s="6">
        <v>0</v>
      </c>
      <c r="H32" s="1">
        <v>1</v>
      </c>
      <c r="I32" s="6">
        <v>84990</v>
      </c>
      <c r="J32" s="6"/>
      <c r="K32" s="6"/>
    </row>
    <row r="33" spans="1:11" x14ac:dyDescent="0.25">
      <c r="A33" s="1" t="s">
        <v>226</v>
      </c>
      <c r="B33" s="1">
        <v>0</v>
      </c>
      <c r="C33" s="6">
        <v>0</v>
      </c>
      <c r="D33" s="1">
        <v>1</v>
      </c>
      <c r="E33" s="6">
        <v>33552.26</v>
      </c>
      <c r="F33" s="1">
        <v>0</v>
      </c>
      <c r="G33" s="6">
        <v>0</v>
      </c>
      <c r="H33" s="1">
        <v>1</v>
      </c>
      <c r="I33" s="6">
        <v>33552.26</v>
      </c>
      <c r="J33" s="6"/>
      <c r="K33" s="6"/>
    </row>
    <row r="34" spans="1:11" x14ac:dyDescent="0.25">
      <c r="A34" s="1" t="s">
        <v>227</v>
      </c>
      <c r="B34" s="1">
        <v>1</v>
      </c>
      <c r="C34" s="6">
        <v>0</v>
      </c>
      <c r="D34" s="1">
        <v>0</v>
      </c>
      <c r="E34" s="6">
        <v>0</v>
      </c>
      <c r="F34" s="1">
        <v>0</v>
      </c>
      <c r="G34" s="6">
        <v>0</v>
      </c>
      <c r="H34" s="1">
        <v>1</v>
      </c>
      <c r="I34" s="6">
        <v>0</v>
      </c>
      <c r="J34" s="6"/>
      <c r="K34" s="6"/>
    </row>
    <row r="35" spans="1:11" x14ac:dyDescent="0.25">
      <c r="A35" s="1" t="s">
        <v>228</v>
      </c>
      <c r="B35" s="1">
        <v>1</v>
      </c>
      <c r="C35" s="6">
        <v>0.86477999999999999</v>
      </c>
      <c r="D35" s="1">
        <v>0</v>
      </c>
      <c r="E35" s="6">
        <v>0</v>
      </c>
      <c r="F35" s="1">
        <v>0</v>
      </c>
      <c r="G35" s="6">
        <v>0</v>
      </c>
      <c r="H35" s="1">
        <v>1</v>
      </c>
      <c r="I35" s="6">
        <v>0.86477999999999999</v>
      </c>
      <c r="J35" s="6"/>
      <c r="K35" s="6"/>
    </row>
    <row r="36" spans="1:11" x14ac:dyDescent="0.25">
      <c r="A36" s="1" t="s">
        <v>63</v>
      </c>
      <c r="B36" s="1">
        <v>1</v>
      </c>
      <c r="C36" s="6">
        <v>207100000</v>
      </c>
      <c r="D36" s="1">
        <v>0</v>
      </c>
      <c r="E36" s="6">
        <v>0</v>
      </c>
      <c r="F36" s="1">
        <v>0</v>
      </c>
      <c r="G36" s="6">
        <v>0</v>
      </c>
      <c r="H36" s="1">
        <v>1</v>
      </c>
      <c r="I36" s="6">
        <v>207100000</v>
      </c>
      <c r="J36" s="6"/>
      <c r="K36" s="6"/>
    </row>
    <row r="37" spans="1:11" x14ac:dyDescent="0.25">
      <c r="A37" s="1" t="s">
        <v>229</v>
      </c>
      <c r="B37" s="1">
        <v>1</v>
      </c>
      <c r="C37" s="6">
        <v>54007249.920000002</v>
      </c>
      <c r="D37" s="1">
        <v>0</v>
      </c>
      <c r="E37" s="6">
        <v>0</v>
      </c>
      <c r="F37" s="1">
        <v>0</v>
      </c>
      <c r="G37" s="6">
        <v>0</v>
      </c>
      <c r="H37" s="1">
        <v>1</v>
      </c>
      <c r="I37" s="6">
        <v>54007249.920000002</v>
      </c>
      <c r="J37" s="6"/>
      <c r="K37" s="6"/>
    </row>
    <row r="38" spans="1:11" x14ac:dyDescent="0.25">
      <c r="A38" s="1" t="s">
        <v>230</v>
      </c>
      <c r="B38" s="1">
        <v>1</v>
      </c>
      <c r="C38" s="6">
        <v>1094509.98</v>
      </c>
      <c r="D38" s="1">
        <v>0</v>
      </c>
      <c r="E38" s="6">
        <v>0</v>
      </c>
      <c r="F38" s="1">
        <v>0</v>
      </c>
      <c r="G38" s="6">
        <v>0</v>
      </c>
      <c r="H38" s="1">
        <v>1</v>
      </c>
      <c r="I38" s="6">
        <v>1094509.98</v>
      </c>
      <c r="J38" s="6"/>
      <c r="K38" s="6"/>
    </row>
    <row r="39" spans="1:11" x14ac:dyDescent="0.25">
      <c r="A39" s="1" t="s">
        <v>231</v>
      </c>
      <c r="B39" s="1">
        <v>1</v>
      </c>
      <c r="C39" s="6">
        <v>2711880</v>
      </c>
      <c r="D39" s="1">
        <v>0</v>
      </c>
      <c r="E39" s="6">
        <v>0</v>
      </c>
      <c r="F39" s="1">
        <v>0</v>
      </c>
      <c r="G39" s="6">
        <v>0</v>
      </c>
      <c r="H39" s="1">
        <v>1</v>
      </c>
      <c r="I39" s="6">
        <v>2711880</v>
      </c>
      <c r="J39" s="6"/>
      <c r="K39" s="6"/>
    </row>
    <row r="40" spans="1:11" x14ac:dyDescent="0.25">
      <c r="A40" s="1" t="s">
        <v>67</v>
      </c>
      <c r="B40" s="1">
        <v>2</v>
      </c>
      <c r="C40" s="6">
        <v>135692333</v>
      </c>
      <c r="D40" s="1">
        <v>0</v>
      </c>
      <c r="E40" s="6">
        <v>0</v>
      </c>
      <c r="F40" s="1">
        <v>0</v>
      </c>
      <c r="G40" s="6">
        <v>0</v>
      </c>
      <c r="H40" s="1">
        <v>2</v>
      </c>
      <c r="I40" s="6">
        <v>135692333</v>
      </c>
      <c r="J40" s="6"/>
      <c r="K40" s="6"/>
    </row>
    <row r="41" spans="1:11" x14ac:dyDescent="0.25">
      <c r="A41" s="1" t="s">
        <v>232</v>
      </c>
      <c r="B41" s="1">
        <v>1</v>
      </c>
      <c r="C41" s="6">
        <v>53460737.898699999</v>
      </c>
      <c r="D41" s="1">
        <v>0</v>
      </c>
      <c r="E41" s="6">
        <v>0</v>
      </c>
      <c r="F41" s="1">
        <v>0</v>
      </c>
      <c r="G41" s="6">
        <v>0</v>
      </c>
      <c r="H41" s="1">
        <v>1</v>
      </c>
      <c r="I41" s="6">
        <v>53460737.898699999</v>
      </c>
      <c r="J41" s="6"/>
      <c r="K41" s="6"/>
    </row>
    <row r="42" spans="1:11" x14ac:dyDescent="0.25">
      <c r="A42" s="1" t="s">
        <v>233</v>
      </c>
      <c r="B42" s="1">
        <v>0</v>
      </c>
      <c r="C42" s="6">
        <v>0</v>
      </c>
      <c r="D42" s="1">
        <v>1</v>
      </c>
      <c r="E42" s="6">
        <v>116346.58</v>
      </c>
      <c r="F42" s="1">
        <v>0</v>
      </c>
      <c r="G42" s="6">
        <v>0</v>
      </c>
      <c r="H42" s="1">
        <v>1</v>
      </c>
      <c r="I42" s="6">
        <v>116346.58</v>
      </c>
      <c r="J42" s="6"/>
      <c r="K42" s="6"/>
    </row>
    <row r="43" spans="1:11" x14ac:dyDescent="0.25">
      <c r="A43" s="1" t="s">
        <v>234</v>
      </c>
      <c r="B43" s="1">
        <v>0</v>
      </c>
      <c r="C43" s="6">
        <v>0</v>
      </c>
      <c r="D43" s="1">
        <v>1</v>
      </c>
      <c r="E43" s="6">
        <v>182400</v>
      </c>
      <c r="F43" s="1">
        <v>0</v>
      </c>
      <c r="G43" s="6">
        <v>0</v>
      </c>
      <c r="H43" s="1">
        <v>1</v>
      </c>
      <c r="I43" s="6">
        <v>182400</v>
      </c>
      <c r="J43" s="6"/>
      <c r="K43" s="6"/>
    </row>
    <row r="44" spans="1:11" x14ac:dyDescent="0.25">
      <c r="A44" s="1" t="s">
        <v>235</v>
      </c>
      <c r="B44" s="1">
        <v>0</v>
      </c>
      <c r="C44" s="6">
        <v>0</v>
      </c>
      <c r="D44" s="1">
        <v>1</v>
      </c>
      <c r="E44" s="6">
        <v>1838559.4</v>
      </c>
      <c r="F44" s="1">
        <v>0</v>
      </c>
      <c r="G44" s="6">
        <v>0</v>
      </c>
      <c r="H44" s="1">
        <v>1</v>
      </c>
      <c r="I44" s="6">
        <v>1838559.4</v>
      </c>
      <c r="J44" s="6"/>
      <c r="K44" s="6"/>
    </row>
    <row r="45" spans="1:11" x14ac:dyDescent="0.25">
      <c r="A45" s="1" t="s">
        <v>236</v>
      </c>
      <c r="B45" s="1">
        <v>1</v>
      </c>
      <c r="C45" s="6">
        <v>558772</v>
      </c>
      <c r="D45" s="1">
        <v>0</v>
      </c>
      <c r="E45" s="6">
        <v>0</v>
      </c>
      <c r="F45" s="1">
        <v>0</v>
      </c>
      <c r="G45" s="6">
        <v>0</v>
      </c>
      <c r="H45" s="1">
        <v>1</v>
      </c>
      <c r="I45" s="6">
        <v>558772</v>
      </c>
      <c r="J45" s="6"/>
      <c r="K45" s="6"/>
    </row>
    <row r="46" spans="1:11" x14ac:dyDescent="0.25">
      <c r="A46" s="1" t="s">
        <v>237</v>
      </c>
      <c r="B46" s="1">
        <v>1</v>
      </c>
      <c r="C46" s="6">
        <v>314600</v>
      </c>
      <c r="D46" s="1">
        <v>0</v>
      </c>
      <c r="E46" s="6">
        <v>0</v>
      </c>
      <c r="F46" s="1">
        <v>0</v>
      </c>
      <c r="G46" s="6">
        <v>0</v>
      </c>
      <c r="H46" s="1">
        <v>1</v>
      </c>
      <c r="I46" s="6">
        <v>314600</v>
      </c>
      <c r="J46" s="6"/>
      <c r="K46" s="6"/>
    </row>
    <row r="47" spans="1:11" x14ac:dyDescent="0.25">
      <c r="A47" s="1" t="s">
        <v>238</v>
      </c>
      <c r="B47" s="1">
        <v>0</v>
      </c>
      <c r="C47" s="6">
        <v>0</v>
      </c>
      <c r="D47" s="1">
        <v>1</v>
      </c>
      <c r="E47" s="6">
        <v>18340000</v>
      </c>
      <c r="F47" s="1">
        <v>0</v>
      </c>
      <c r="G47" s="6">
        <v>0</v>
      </c>
      <c r="H47" s="1">
        <v>1</v>
      </c>
      <c r="I47" s="6">
        <v>18340000</v>
      </c>
      <c r="J47" s="6"/>
      <c r="K47" s="6"/>
    </row>
    <row r="48" spans="1:11" x14ac:dyDescent="0.25">
      <c r="A48" s="1" t="s">
        <v>239</v>
      </c>
      <c r="B48" s="1">
        <v>0</v>
      </c>
      <c r="C48" s="6">
        <v>0</v>
      </c>
      <c r="D48" s="1">
        <v>1</v>
      </c>
      <c r="E48" s="6">
        <v>0</v>
      </c>
      <c r="F48" s="1">
        <v>0</v>
      </c>
      <c r="G48" s="6">
        <v>0</v>
      </c>
      <c r="H48" s="1">
        <v>1</v>
      </c>
      <c r="I48" s="6">
        <v>0</v>
      </c>
      <c r="J48" s="6"/>
      <c r="K48" s="6"/>
    </row>
    <row r="49" spans="1:11" x14ac:dyDescent="0.25">
      <c r="A49" s="1" t="s">
        <v>71</v>
      </c>
      <c r="B49" s="1">
        <v>1</v>
      </c>
      <c r="C49" s="6">
        <v>90000000</v>
      </c>
      <c r="D49" s="1">
        <v>0</v>
      </c>
      <c r="E49" s="6">
        <v>0</v>
      </c>
      <c r="F49" s="1">
        <v>0</v>
      </c>
      <c r="G49" s="6">
        <v>0</v>
      </c>
      <c r="H49" s="1">
        <v>1</v>
      </c>
      <c r="I49" s="6">
        <v>90000000</v>
      </c>
      <c r="J49" s="6"/>
      <c r="K49" s="6"/>
    </row>
    <row r="50" spans="1:11" x14ac:dyDescent="0.25">
      <c r="A50" s="1" t="s">
        <v>240</v>
      </c>
      <c r="B50" s="1">
        <v>2</v>
      </c>
      <c r="C50" s="6">
        <v>120528.00000000001</v>
      </c>
      <c r="D50" s="1">
        <v>0</v>
      </c>
      <c r="E50" s="6">
        <v>0</v>
      </c>
      <c r="F50" s="1">
        <v>0</v>
      </c>
      <c r="G50" s="6">
        <v>0</v>
      </c>
      <c r="H50" s="1">
        <v>2</v>
      </c>
      <c r="I50" s="6">
        <v>120528.00000000001</v>
      </c>
      <c r="J50" s="6"/>
      <c r="K50" s="6"/>
    </row>
    <row r="51" spans="1:11" x14ac:dyDescent="0.25">
      <c r="A51" s="1" t="s">
        <v>241</v>
      </c>
      <c r="B51" s="1">
        <v>3</v>
      </c>
      <c r="C51" s="6">
        <v>4794251.59</v>
      </c>
      <c r="D51" s="1">
        <v>0</v>
      </c>
      <c r="E51" s="6">
        <v>0</v>
      </c>
      <c r="F51" s="1">
        <v>0</v>
      </c>
      <c r="G51" s="6">
        <v>0</v>
      </c>
      <c r="H51" s="1">
        <v>3</v>
      </c>
      <c r="I51" s="6">
        <v>4794251.59</v>
      </c>
      <c r="J51" s="6"/>
      <c r="K51" s="6"/>
    </row>
    <row r="52" spans="1:11" x14ac:dyDescent="0.25">
      <c r="A52" s="1" t="s">
        <v>242</v>
      </c>
      <c r="B52" s="1">
        <v>8</v>
      </c>
      <c r="C52" s="6">
        <v>1890458.67928</v>
      </c>
      <c r="D52" s="1">
        <v>2</v>
      </c>
      <c r="E52" s="6">
        <v>307837.15000000002</v>
      </c>
      <c r="F52" s="1">
        <v>0</v>
      </c>
      <c r="G52" s="6">
        <v>0</v>
      </c>
      <c r="H52" s="1">
        <v>10</v>
      </c>
      <c r="I52" s="6">
        <v>2198295.8292800002</v>
      </c>
      <c r="J52" s="6"/>
      <c r="K52" s="6"/>
    </row>
    <row r="53" spans="1:11" x14ac:dyDescent="0.25">
      <c r="A53" s="1" t="s">
        <v>243</v>
      </c>
      <c r="B53" s="1">
        <v>1</v>
      </c>
      <c r="C53" s="6">
        <v>20000000</v>
      </c>
      <c r="D53" s="1">
        <v>0</v>
      </c>
      <c r="E53" s="6">
        <v>0</v>
      </c>
      <c r="F53" s="1">
        <v>0</v>
      </c>
      <c r="G53" s="6">
        <v>0</v>
      </c>
      <c r="H53" s="1">
        <v>1</v>
      </c>
      <c r="I53" s="6">
        <v>20000000</v>
      </c>
      <c r="J53" s="6"/>
      <c r="K53" s="6"/>
    </row>
    <row r="54" spans="1:11" x14ac:dyDescent="0.25">
      <c r="A54" s="1" t="s">
        <v>244</v>
      </c>
      <c r="B54" s="1">
        <v>1</v>
      </c>
      <c r="C54" s="6">
        <v>404449.37</v>
      </c>
      <c r="D54" s="1">
        <v>0</v>
      </c>
      <c r="E54" s="6">
        <v>0</v>
      </c>
      <c r="F54" s="1">
        <v>0</v>
      </c>
      <c r="G54" s="6">
        <v>0</v>
      </c>
      <c r="H54" s="1">
        <v>1</v>
      </c>
      <c r="I54" s="6">
        <v>404449.37</v>
      </c>
      <c r="J54" s="6"/>
      <c r="K54" s="6"/>
    </row>
    <row r="55" spans="1:11" x14ac:dyDescent="0.25">
      <c r="A55" s="1" t="s">
        <v>245</v>
      </c>
      <c r="B55" s="1">
        <v>1</v>
      </c>
      <c r="C55" s="6">
        <v>190000</v>
      </c>
      <c r="D55" s="1">
        <v>0</v>
      </c>
      <c r="E55" s="6">
        <v>0</v>
      </c>
      <c r="F55" s="1">
        <v>0</v>
      </c>
      <c r="G55" s="6">
        <v>0</v>
      </c>
      <c r="H55" s="1">
        <v>1</v>
      </c>
      <c r="I55" s="6">
        <v>190000</v>
      </c>
      <c r="J55" s="6"/>
      <c r="K55" s="6"/>
    </row>
    <row r="56" spans="1:11" x14ac:dyDescent="0.25">
      <c r="A56" s="1" t="s">
        <v>246</v>
      </c>
      <c r="B56" s="1">
        <v>0</v>
      </c>
      <c r="C56" s="6">
        <v>0</v>
      </c>
      <c r="D56" s="1">
        <v>1</v>
      </c>
      <c r="E56" s="6">
        <v>4500000</v>
      </c>
      <c r="F56" s="1">
        <v>0</v>
      </c>
      <c r="G56" s="6">
        <v>0</v>
      </c>
      <c r="H56" s="1">
        <v>1</v>
      </c>
      <c r="I56" s="6">
        <v>4500000</v>
      </c>
      <c r="J56" s="6"/>
      <c r="K56" s="6"/>
    </row>
    <row r="57" spans="1:11" x14ac:dyDescent="0.25">
      <c r="A57" s="1" t="s">
        <v>247</v>
      </c>
      <c r="B57" s="1">
        <v>1</v>
      </c>
      <c r="C57" s="6">
        <v>153012</v>
      </c>
      <c r="D57" s="1">
        <v>0</v>
      </c>
      <c r="E57" s="6">
        <v>0</v>
      </c>
      <c r="F57" s="1">
        <v>0</v>
      </c>
      <c r="G57" s="6">
        <v>0</v>
      </c>
      <c r="H57" s="1">
        <v>1</v>
      </c>
      <c r="I57" s="6">
        <v>153012</v>
      </c>
      <c r="J57" s="6"/>
      <c r="K57" s="6"/>
    </row>
    <row r="58" spans="1:11" x14ac:dyDescent="0.25">
      <c r="A58" s="1" t="s">
        <v>248</v>
      </c>
      <c r="B58" s="1">
        <v>2</v>
      </c>
      <c r="C58" s="6">
        <v>308016.00000000006</v>
      </c>
      <c r="D58" s="1">
        <v>0</v>
      </c>
      <c r="E58" s="6">
        <v>0</v>
      </c>
      <c r="F58" s="1">
        <v>0</v>
      </c>
      <c r="G58" s="6">
        <v>0</v>
      </c>
      <c r="H58" s="1">
        <v>2</v>
      </c>
      <c r="I58" s="6">
        <v>308016.00000000006</v>
      </c>
      <c r="J58" s="6"/>
      <c r="K58" s="6"/>
    </row>
    <row r="59" spans="1:11" x14ac:dyDescent="0.25">
      <c r="A59" s="1" t="s">
        <v>249</v>
      </c>
      <c r="B59" s="1">
        <v>1</v>
      </c>
      <c r="C59" s="6">
        <v>182360</v>
      </c>
      <c r="D59" s="1">
        <v>0</v>
      </c>
      <c r="E59" s="6">
        <v>0</v>
      </c>
      <c r="F59" s="1">
        <v>0</v>
      </c>
      <c r="G59" s="6">
        <v>0</v>
      </c>
      <c r="H59" s="1">
        <v>1</v>
      </c>
      <c r="I59" s="6">
        <v>182360</v>
      </c>
      <c r="J59" s="6"/>
      <c r="K59" s="6"/>
    </row>
    <row r="60" spans="1:11" x14ac:dyDescent="0.25">
      <c r="A60" s="1" t="s">
        <v>250</v>
      </c>
      <c r="B60" s="1">
        <v>0</v>
      </c>
      <c r="C60" s="6">
        <v>0</v>
      </c>
      <c r="D60" s="1">
        <v>4</v>
      </c>
      <c r="E60" s="6">
        <v>291303.89999999997</v>
      </c>
      <c r="F60" s="1">
        <v>0</v>
      </c>
      <c r="G60" s="6">
        <v>0</v>
      </c>
      <c r="H60" s="1">
        <v>4</v>
      </c>
      <c r="I60" s="6">
        <v>291303.89999999997</v>
      </c>
      <c r="J60" s="6"/>
      <c r="K60" s="6"/>
    </row>
    <row r="61" spans="1:11" x14ac:dyDescent="0.25">
      <c r="A61" s="1" t="s">
        <v>251</v>
      </c>
      <c r="B61" s="1">
        <v>0</v>
      </c>
      <c r="C61" s="6">
        <v>0</v>
      </c>
      <c r="D61" s="1">
        <v>3</v>
      </c>
      <c r="E61" s="6">
        <v>26564.262999999999</v>
      </c>
      <c r="F61" s="1">
        <v>0</v>
      </c>
      <c r="G61" s="6">
        <v>0</v>
      </c>
      <c r="H61" s="1">
        <v>3</v>
      </c>
      <c r="I61" s="6">
        <v>26564.262999999999</v>
      </c>
      <c r="J61" s="6"/>
      <c r="K61" s="6"/>
    </row>
    <row r="62" spans="1:11" x14ac:dyDescent="0.25">
      <c r="A62" s="1" t="s">
        <v>252</v>
      </c>
      <c r="B62" s="1">
        <v>0</v>
      </c>
      <c r="C62" s="6">
        <v>0</v>
      </c>
      <c r="D62" s="1">
        <v>0</v>
      </c>
      <c r="E62" s="6">
        <v>0</v>
      </c>
      <c r="F62" s="1">
        <v>0</v>
      </c>
      <c r="G62" s="6">
        <v>0</v>
      </c>
      <c r="H62" s="1">
        <v>0</v>
      </c>
      <c r="I62" s="6">
        <v>0</v>
      </c>
      <c r="J62" s="6"/>
      <c r="K62" s="6"/>
    </row>
    <row r="63" spans="1:11" x14ac:dyDescent="0.25">
      <c r="A63" s="1" t="s">
        <v>253</v>
      </c>
      <c r="B63" s="1">
        <v>1</v>
      </c>
      <c r="C63" s="6">
        <v>17137200</v>
      </c>
      <c r="D63" s="1">
        <v>0</v>
      </c>
      <c r="E63" s="6">
        <v>0</v>
      </c>
      <c r="F63" s="1">
        <v>0</v>
      </c>
      <c r="G63" s="6">
        <v>0</v>
      </c>
      <c r="H63" s="1">
        <v>1</v>
      </c>
      <c r="I63" s="6">
        <v>17137200</v>
      </c>
      <c r="J63" s="6"/>
      <c r="K63" s="6"/>
    </row>
    <row r="64" spans="1:11" x14ac:dyDescent="0.25">
      <c r="A64" s="1" t="s">
        <v>254</v>
      </c>
      <c r="B64" s="1">
        <v>2</v>
      </c>
      <c r="C64" s="6">
        <v>633000</v>
      </c>
      <c r="D64" s="1">
        <v>0</v>
      </c>
      <c r="E64" s="6">
        <v>0</v>
      </c>
      <c r="F64" s="1">
        <v>0</v>
      </c>
      <c r="G64" s="6">
        <v>0</v>
      </c>
      <c r="H64" s="1">
        <v>2</v>
      </c>
      <c r="I64" s="6">
        <v>633000</v>
      </c>
      <c r="J64" s="6"/>
      <c r="K64" s="6"/>
    </row>
    <row r="65" spans="1:11" x14ac:dyDescent="0.25">
      <c r="A65" s="1" t="s">
        <v>69</v>
      </c>
      <c r="B65" s="1">
        <v>1</v>
      </c>
      <c r="C65" s="6">
        <v>104857000</v>
      </c>
      <c r="D65" s="1">
        <v>0</v>
      </c>
      <c r="E65" s="6">
        <v>0</v>
      </c>
      <c r="F65" s="1">
        <v>0</v>
      </c>
      <c r="G65" s="6">
        <v>0</v>
      </c>
      <c r="H65" s="1">
        <v>1</v>
      </c>
      <c r="I65" s="6">
        <v>104857000</v>
      </c>
      <c r="J65" s="6"/>
      <c r="K65" s="6"/>
    </row>
    <row r="66" spans="1:11" x14ac:dyDescent="0.25">
      <c r="A66" s="1" t="s">
        <v>255</v>
      </c>
      <c r="B66" s="1">
        <v>1</v>
      </c>
      <c r="C66" s="6">
        <v>111291.53760000001</v>
      </c>
      <c r="D66" s="1">
        <v>0</v>
      </c>
      <c r="E66" s="6">
        <v>0</v>
      </c>
      <c r="F66" s="1">
        <v>0</v>
      </c>
      <c r="G66" s="6">
        <v>0</v>
      </c>
      <c r="H66" s="1">
        <v>1</v>
      </c>
      <c r="I66" s="6">
        <v>111291.53760000001</v>
      </c>
      <c r="J66" s="6"/>
      <c r="K66" s="6"/>
    </row>
    <row r="67" spans="1:11" x14ac:dyDescent="0.25">
      <c r="A67" s="1" t="s">
        <v>256</v>
      </c>
      <c r="B67" s="1">
        <v>0</v>
      </c>
      <c r="C67" s="6">
        <v>0</v>
      </c>
      <c r="D67" s="1">
        <v>1</v>
      </c>
      <c r="E67" s="6">
        <v>84607.66</v>
      </c>
      <c r="F67" s="1">
        <v>0</v>
      </c>
      <c r="G67" s="6">
        <v>0</v>
      </c>
      <c r="H67" s="1">
        <v>1</v>
      </c>
      <c r="I67" s="6">
        <v>84607.66</v>
      </c>
      <c r="J67" s="6"/>
      <c r="K67" s="6"/>
    </row>
    <row r="68" spans="1:11" x14ac:dyDescent="0.25">
      <c r="A68" s="1" t="s">
        <v>257</v>
      </c>
      <c r="B68" s="1">
        <v>1</v>
      </c>
      <c r="C68" s="6">
        <v>22140</v>
      </c>
      <c r="D68" s="1">
        <v>0</v>
      </c>
      <c r="E68" s="6">
        <v>0</v>
      </c>
      <c r="F68" s="1">
        <v>0</v>
      </c>
      <c r="G68" s="6">
        <v>0</v>
      </c>
      <c r="H68" s="1">
        <v>1</v>
      </c>
      <c r="I68" s="6">
        <v>22140</v>
      </c>
      <c r="J68" s="6"/>
      <c r="K68" s="6"/>
    </row>
    <row r="69" spans="1:11" x14ac:dyDescent="0.25">
      <c r="A69" s="1" t="s">
        <v>258</v>
      </c>
      <c r="B69" s="1">
        <v>2</v>
      </c>
      <c r="C69" s="6">
        <v>416360.8</v>
      </c>
      <c r="D69" s="1">
        <v>0</v>
      </c>
      <c r="E69" s="6">
        <v>0</v>
      </c>
      <c r="F69" s="1">
        <v>0</v>
      </c>
      <c r="G69" s="6">
        <v>0</v>
      </c>
      <c r="H69" s="1">
        <v>2</v>
      </c>
      <c r="I69" s="6">
        <v>416360.8</v>
      </c>
      <c r="J69" s="6"/>
      <c r="K69" s="6"/>
    </row>
    <row r="70" spans="1:11" x14ac:dyDescent="0.25">
      <c r="A70" s="1" t="s">
        <v>65</v>
      </c>
      <c r="B70" s="1">
        <v>1</v>
      </c>
      <c r="C70" s="6">
        <v>200000000</v>
      </c>
      <c r="D70" s="1">
        <v>0</v>
      </c>
      <c r="E70" s="6">
        <v>0</v>
      </c>
      <c r="F70" s="1">
        <v>0</v>
      </c>
      <c r="G70" s="6">
        <v>0</v>
      </c>
      <c r="H70" s="1">
        <v>1</v>
      </c>
      <c r="I70" s="6">
        <v>200000000</v>
      </c>
      <c r="J70" s="6"/>
      <c r="K70" s="6"/>
    </row>
    <row r="71" spans="1:11" x14ac:dyDescent="0.25">
      <c r="A71" s="1" t="s">
        <v>259</v>
      </c>
      <c r="B71" s="1">
        <v>1</v>
      </c>
      <c r="C71" s="6">
        <v>17000000</v>
      </c>
      <c r="D71" s="1">
        <v>0</v>
      </c>
      <c r="E71" s="6">
        <v>0</v>
      </c>
      <c r="F71" s="1">
        <v>0</v>
      </c>
      <c r="G71" s="6">
        <v>0</v>
      </c>
      <c r="H71" s="1">
        <v>1</v>
      </c>
      <c r="I71" s="6">
        <v>17000000</v>
      </c>
      <c r="J71" s="6"/>
      <c r="K71" s="6"/>
    </row>
    <row r="72" spans="1:11" x14ac:dyDescent="0.25">
      <c r="A72" s="1" t="s">
        <v>260</v>
      </c>
      <c r="B72" s="1">
        <v>1</v>
      </c>
      <c r="C72" s="6">
        <v>80000000</v>
      </c>
      <c r="D72" s="1">
        <v>0</v>
      </c>
      <c r="E72" s="6">
        <v>0</v>
      </c>
      <c r="F72" s="1">
        <v>0</v>
      </c>
      <c r="G72" s="6">
        <v>0</v>
      </c>
      <c r="H72" s="1">
        <v>1</v>
      </c>
      <c r="I72" s="6">
        <v>80000000</v>
      </c>
      <c r="J72" s="6"/>
      <c r="K72" s="6"/>
    </row>
    <row r="73" spans="1:11" x14ac:dyDescent="0.25">
      <c r="A73" s="1" t="s">
        <v>261</v>
      </c>
      <c r="B73" s="1">
        <v>1</v>
      </c>
      <c r="C73" s="6">
        <v>1443000</v>
      </c>
      <c r="D73" s="1">
        <v>0</v>
      </c>
      <c r="E73" s="6">
        <v>0</v>
      </c>
      <c r="F73" s="1">
        <v>0</v>
      </c>
      <c r="G73" s="6">
        <v>0</v>
      </c>
      <c r="H73" s="1">
        <v>1</v>
      </c>
      <c r="I73" s="6">
        <v>1443000</v>
      </c>
      <c r="J73" s="6"/>
      <c r="K73" s="6"/>
    </row>
    <row r="74" spans="1:11" x14ac:dyDescent="0.25">
      <c r="A74" s="1" t="s">
        <v>262</v>
      </c>
      <c r="B74" s="1">
        <v>0</v>
      </c>
      <c r="C74" s="6">
        <v>0</v>
      </c>
      <c r="D74" s="1">
        <v>1</v>
      </c>
      <c r="E74" s="6">
        <v>110009.87</v>
      </c>
      <c r="F74" s="1">
        <v>0</v>
      </c>
      <c r="G74" s="6">
        <v>0</v>
      </c>
      <c r="H74" s="1">
        <v>1</v>
      </c>
      <c r="I74" s="6">
        <v>110009.87</v>
      </c>
      <c r="J74" s="6"/>
      <c r="K74" s="6"/>
    </row>
    <row r="75" spans="1:11" x14ac:dyDescent="0.25">
      <c r="A75" s="1" t="s">
        <v>70</v>
      </c>
      <c r="B75" s="1">
        <v>1</v>
      </c>
      <c r="C75" s="6">
        <v>0</v>
      </c>
      <c r="D75" s="1">
        <v>16</v>
      </c>
      <c r="E75" s="6">
        <v>94016142.661060005</v>
      </c>
      <c r="F75" s="1">
        <v>0</v>
      </c>
      <c r="G75" s="6">
        <v>0</v>
      </c>
      <c r="H75" s="1">
        <v>17</v>
      </c>
      <c r="I75" s="6">
        <v>94016142.661060005</v>
      </c>
      <c r="J75" s="6"/>
      <c r="K75" s="6"/>
    </row>
    <row r="76" spans="1:11" x14ac:dyDescent="0.25">
      <c r="A76" s="1" t="s">
        <v>263</v>
      </c>
      <c r="B76" s="1">
        <v>0</v>
      </c>
      <c r="C76" s="6">
        <v>0</v>
      </c>
      <c r="D76" s="1">
        <v>0</v>
      </c>
      <c r="E76" s="6">
        <v>0</v>
      </c>
      <c r="F76" s="1">
        <v>3</v>
      </c>
      <c r="G76" s="6">
        <v>1516965.1079199999</v>
      </c>
      <c r="H76" s="1">
        <v>3</v>
      </c>
      <c r="I76" s="6">
        <v>1516965.1079199999</v>
      </c>
      <c r="J76" s="6"/>
      <c r="K76" s="6"/>
    </row>
    <row r="77" spans="1:11" x14ac:dyDescent="0.25">
      <c r="A77" s="1" t="s">
        <v>264</v>
      </c>
      <c r="B77" s="1">
        <v>0</v>
      </c>
      <c r="C77" s="6">
        <v>0</v>
      </c>
      <c r="D77" s="1">
        <v>0</v>
      </c>
      <c r="E77" s="6">
        <v>0</v>
      </c>
      <c r="F77" s="1">
        <v>2</v>
      </c>
      <c r="G77" s="6">
        <v>79916.56048</v>
      </c>
      <c r="H77" s="1">
        <v>2</v>
      </c>
      <c r="I77" s="6">
        <v>79916.56048</v>
      </c>
      <c r="J77" s="6"/>
      <c r="K77" s="6"/>
    </row>
    <row r="78" spans="1:11" x14ac:dyDescent="0.25">
      <c r="A78" s="1" t="s">
        <v>265</v>
      </c>
      <c r="B78" s="1">
        <v>0</v>
      </c>
      <c r="C78" s="6">
        <v>0</v>
      </c>
      <c r="D78" s="1">
        <v>0</v>
      </c>
      <c r="E78" s="6">
        <v>0</v>
      </c>
      <c r="F78" s="1">
        <v>1</v>
      </c>
      <c r="G78" s="6">
        <v>1292484.6000000001</v>
      </c>
      <c r="H78" s="1">
        <v>1</v>
      </c>
      <c r="I78" s="6">
        <v>1292484.6000000001</v>
      </c>
      <c r="J78" s="6"/>
      <c r="K78" s="6"/>
    </row>
    <row r="79" spans="1:11" x14ac:dyDescent="0.25">
      <c r="A79" s="1" t="s">
        <v>266</v>
      </c>
      <c r="B79" s="1">
        <v>1</v>
      </c>
      <c r="C79" s="6">
        <v>1270000</v>
      </c>
      <c r="D79" s="1">
        <v>0</v>
      </c>
      <c r="E79" s="6">
        <v>0</v>
      </c>
      <c r="F79" s="1">
        <v>0</v>
      </c>
      <c r="G79" s="6">
        <v>0</v>
      </c>
      <c r="H79" s="1">
        <v>1</v>
      </c>
      <c r="I79" s="6">
        <v>1270000</v>
      </c>
      <c r="J79" s="6"/>
      <c r="K79" s="6"/>
    </row>
    <row r="80" spans="1:11" x14ac:dyDescent="0.25">
      <c r="A80" s="1" t="s">
        <v>267</v>
      </c>
      <c r="B80" s="1">
        <v>2</v>
      </c>
      <c r="C80" s="6">
        <v>589766.22</v>
      </c>
      <c r="D80" s="1">
        <v>0</v>
      </c>
      <c r="E80" s="6">
        <v>0</v>
      </c>
      <c r="F80" s="1">
        <v>0</v>
      </c>
      <c r="G80" s="6">
        <v>0</v>
      </c>
      <c r="H80" s="1">
        <v>2</v>
      </c>
      <c r="I80" s="6">
        <v>589766.22</v>
      </c>
      <c r="J80" s="6"/>
      <c r="K80" s="6"/>
    </row>
    <row r="81" spans="1:11" x14ac:dyDescent="0.25">
      <c r="A81" s="1" t="s">
        <v>268</v>
      </c>
      <c r="B81" s="1">
        <v>1</v>
      </c>
      <c r="C81" s="6">
        <v>3093600</v>
      </c>
      <c r="D81" s="1">
        <v>1</v>
      </c>
      <c r="E81" s="6">
        <v>279080.82799999998</v>
      </c>
      <c r="F81" s="1">
        <v>0</v>
      </c>
      <c r="G81" s="6">
        <v>0</v>
      </c>
      <c r="H81" s="1">
        <v>2</v>
      </c>
      <c r="I81" s="6">
        <v>3372680.8279999997</v>
      </c>
      <c r="J81" s="6"/>
      <c r="K81" s="6"/>
    </row>
    <row r="82" spans="1:11" x14ac:dyDescent="0.25">
      <c r="A82" s="1" t="s">
        <v>269</v>
      </c>
      <c r="B82" s="1">
        <v>2</v>
      </c>
      <c r="C82" s="6">
        <v>597172.19999999995</v>
      </c>
      <c r="D82" s="1">
        <v>0</v>
      </c>
      <c r="E82" s="6">
        <v>0</v>
      </c>
      <c r="F82" s="1">
        <v>0</v>
      </c>
      <c r="G82" s="6">
        <v>0</v>
      </c>
      <c r="H82" s="1">
        <v>2</v>
      </c>
      <c r="I82" s="6">
        <v>597172.19999999995</v>
      </c>
      <c r="J82" s="6"/>
      <c r="K82" s="6"/>
    </row>
    <row r="83" spans="1:11" x14ac:dyDescent="0.25">
      <c r="A83" s="1" t="s">
        <v>270</v>
      </c>
      <c r="B83" s="1">
        <v>1</v>
      </c>
      <c r="C83" s="6">
        <v>75000000</v>
      </c>
      <c r="D83" s="1">
        <v>0</v>
      </c>
      <c r="E83" s="6">
        <v>0</v>
      </c>
      <c r="F83" s="1">
        <v>0</v>
      </c>
      <c r="G83" s="6">
        <v>0</v>
      </c>
      <c r="H83" s="1">
        <v>1</v>
      </c>
      <c r="I83" s="6">
        <v>75000000</v>
      </c>
      <c r="J83" s="6"/>
      <c r="K83" s="6"/>
    </row>
    <row r="84" spans="1:11" x14ac:dyDescent="0.25">
      <c r="A84" s="1" t="s">
        <v>271</v>
      </c>
      <c r="B84" s="1">
        <v>3</v>
      </c>
      <c r="C84" s="6">
        <v>4764451</v>
      </c>
      <c r="D84" s="1">
        <v>0</v>
      </c>
      <c r="E84" s="6">
        <v>0</v>
      </c>
      <c r="F84" s="1">
        <v>0</v>
      </c>
      <c r="G84" s="6">
        <v>0</v>
      </c>
      <c r="H84" s="1">
        <v>3</v>
      </c>
      <c r="I84" s="6">
        <v>4764451</v>
      </c>
      <c r="J84" s="6"/>
      <c r="K84" s="6"/>
    </row>
    <row r="85" spans="1:11" x14ac:dyDescent="0.25">
      <c r="A85" s="1" t="s">
        <v>272</v>
      </c>
      <c r="B85" s="1">
        <v>1</v>
      </c>
      <c r="C85" s="6">
        <v>1691867.2</v>
      </c>
      <c r="D85" s="1">
        <v>0</v>
      </c>
      <c r="E85" s="6">
        <v>0</v>
      </c>
      <c r="F85" s="1">
        <v>0</v>
      </c>
      <c r="G85" s="6">
        <v>0</v>
      </c>
      <c r="H85" s="1">
        <v>1</v>
      </c>
      <c r="I85" s="6">
        <v>1691867.2</v>
      </c>
      <c r="J85" s="6"/>
      <c r="K85" s="6"/>
    </row>
    <row r="86" spans="1:11" x14ac:dyDescent="0.25">
      <c r="A86" s="1" t="s">
        <v>66</v>
      </c>
      <c r="B86" s="1">
        <v>3</v>
      </c>
      <c r="C86" s="6">
        <v>173341219.59999999</v>
      </c>
      <c r="D86" s="1">
        <v>0</v>
      </c>
      <c r="E86" s="6">
        <v>0</v>
      </c>
      <c r="F86" s="1">
        <v>0</v>
      </c>
      <c r="G86" s="6">
        <v>0</v>
      </c>
      <c r="H86" s="1">
        <v>3</v>
      </c>
      <c r="I86" s="6">
        <v>173341219.59999999</v>
      </c>
      <c r="J86" s="6"/>
      <c r="K86" s="6"/>
    </row>
    <row r="87" spans="1:11" x14ac:dyDescent="0.25">
      <c r="A87" s="1" t="s">
        <v>273</v>
      </c>
      <c r="B87" s="1">
        <v>1</v>
      </c>
      <c r="C87" s="6">
        <v>9900000</v>
      </c>
      <c r="D87" s="1">
        <v>0</v>
      </c>
      <c r="E87" s="6">
        <v>0</v>
      </c>
      <c r="F87" s="1">
        <v>0</v>
      </c>
      <c r="G87" s="6">
        <v>0</v>
      </c>
      <c r="H87" s="1">
        <v>1</v>
      </c>
      <c r="I87" s="6">
        <v>9900000</v>
      </c>
      <c r="J87" s="6"/>
      <c r="K87" s="6"/>
    </row>
    <row r="88" spans="1:11" x14ac:dyDescent="0.25">
      <c r="A88" s="1" t="s">
        <v>274</v>
      </c>
      <c r="B88" s="1">
        <v>1</v>
      </c>
      <c r="C88" s="6">
        <v>509940</v>
      </c>
      <c r="D88" s="1">
        <v>0</v>
      </c>
      <c r="E88" s="6">
        <v>0</v>
      </c>
      <c r="F88" s="1">
        <v>0</v>
      </c>
      <c r="G88" s="6">
        <v>0</v>
      </c>
      <c r="H88" s="1">
        <v>1</v>
      </c>
      <c r="I88" s="6">
        <v>509940</v>
      </c>
      <c r="J88" s="6"/>
      <c r="K88" s="6"/>
    </row>
    <row r="89" spans="1:11" x14ac:dyDescent="0.25">
      <c r="A89" s="1" t="s">
        <v>275</v>
      </c>
      <c r="B89" s="1">
        <v>1</v>
      </c>
      <c r="C89" s="6">
        <v>65000</v>
      </c>
      <c r="D89" s="1">
        <v>0</v>
      </c>
      <c r="E89" s="6">
        <v>0</v>
      </c>
      <c r="F89" s="1">
        <v>0</v>
      </c>
      <c r="G89" s="6">
        <v>0</v>
      </c>
      <c r="H89" s="1">
        <v>1</v>
      </c>
      <c r="I89" s="6">
        <v>65000</v>
      </c>
      <c r="J89" s="6"/>
      <c r="K89" s="6"/>
    </row>
    <row r="90" spans="1:11" x14ac:dyDescent="0.25">
      <c r="A90" s="1" t="s">
        <v>276</v>
      </c>
      <c r="B90" s="1">
        <v>1</v>
      </c>
      <c r="C90" s="6">
        <v>4900000</v>
      </c>
      <c r="D90" s="1">
        <v>0</v>
      </c>
      <c r="E90" s="6">
        <v>0</v>
      </c>
      <c r="F90" s="1">
        <v>0</v>
      </c>
      <c r="G90" s="6">
        <v>0</v>
      </c>
      <c r="H90" s="1">
        <v>1</v>
      </c>
      <c r="I90" s="6">
        <v>4900000</v>
      </c>
      <c r="J90" s="6"/>
      <c r="K90" s="6"/>
    </row>
    <row r="91" spans="1:11" x14ac:dyDescent="0.25">
      <c r="A91" s="1" t="s">
        <v>277</v>
      </c>
      <c r="B91" s="1">
        <v>1</v>
      </c>
      <c r="C91" s="6">
        <v>825700</v>
      </c>
      <c r="D91" s="1">
        <v>0</v>
      </c>
      <c r="E91" s="6">
        <v>0</v>
      </c>
      <c r="F91" s="1">
        <v>0</v>
      </c>
      <c r="G91" s="6">
        <v>0</v>
      </c>
      <c r="H91" s="1">
        <v>1</v>
      </c>
      <c r="I91" s="6">
        <v>825700</v>
      </c>
      <c r="J91" s="6"/>
      <c r="K91" s="6"/>
    </row>
    <row r="92" spans="1:11" x14ac:dyDescent="0.25">
      <c r="A92" s="1" t="s">
        <v>278</v>
      </c>
      <c r="B92" s="1">
        <v>1</v>
      </c>
      <c r="C92" s="6">
        <v>19940000</v>
      </c>
      <c r="D92" s="1">
        <v>0</v>
      </c>
      <c r="E92" s="6">
        <v>0</v>
      </c>
      <c r="F92" s="1">
        <v>0</v>
      </c>
      <c r="G92" s="6">
        <v>0</v>
      </c>
      <c r="H92" s="1">
        <v>1</v>
      </c>
      <c r="I92" s="6">
        <v>19940000</v>
      </c>
      <c r="J92" s="6"/>
      <c r="K92" s="6"/>
    </row>
    <row r="93" spans="1:11" x14ac:dyDescent="0.25">
      <c r="A93" s="1" t="s">
        <v>279</v>
      </c>
      <c r="B93" s="1">
        <v>5</v>
      </c>
      <c r="C93" s="6">
        <v>5257388.0199999996</v>
      </c>
      <c r="D93" s="1">
        <v>0</v>
      </c>
      <c r="E93" s="6">
        <v>0</v>
      </c>
      <c r="F93" s="1">
        <v>0</v>
      </c>
      <c r="G93" s="6">
        <v>0</v>
      </c>
      <c r="H93" s="1">
        <v>5</v>
      </c>
      <c r="I93" s="6">
        <v>5257388.0199999996</v>
      </c>
      <c r="J93" s="6"/>
      <c r="K93" s="6"/>
    </row>
    <row r="94" spans="1:11" x14ac:dyDescent="0.25">
      <c r="A94" s="1" t="s">
        <v>280</v>
      </c>
      <c r="B94" s="1">
        <v>1</v>
      </c>
      <c r="C94" s="6">
        <v>7788000</v>
      </c>
      <c r="D94" s="1">
        <v>0</v>
      </c>
      <c r="E94" s="6">
        <v>0</v>
      </c>
      <c r="F94" s="1">
        <v>0</v>
      </c>
      <c r="G94" s="6">
        <v>0</v>
      </c>
      <c r="H94" s="1">
        <v>1</v>
      </c>
      <c r="I94" s="6">
        <v>7788000</v>
      </c>
      <c r="J94" s="6"/>
      <c r="K94" s="6"/>
    </row>
    <row r="95" spans="1:11" x14ac:dyDescent="0.25">
      <c r="A95" s="1" t="s">
        <v>281</v>
      </c>
      <c r="B95" s="1">
        <v>0</v>
      </c>
      <c r="C95" s="6">
        <v>0</v>
      </c>
      <c r="D95" s="1">
        <v>1</v>
      </c>
      <c r="E95" s="6">
        <v>335878.76</v>
      </c>
      <c r="F95" s="1">
        <v>0</v>
      </c>
      <c r="G95" s="6">
        <v>0</v>
      </c>
      <c r="H95" s="1">
        <v>1</v>
      </c>
      <c r="I95" s="6">
        <v>335878.76</v>
      </c>
      <c r="J95" s="6"/>
      <c r="K95" s="6"/>
    </row>
    <row r="96" spans="1:11" x14ac:dyDescent="0.25">
      <c r="A96" s="1" t="s">
        <v>282</v>
      </c>
      <c r="B96" s="1">
        <v>1</v>
      </c>
      <c r="C96" s="6">
        <v>353944.732288</v>
      </c>
      <c r="D96" s="1">
        <v>0</v>
      </c>
      <c r="E96" s="6">
        <v>0</v>
      </c>
      <c r="F96" s="1">
        <v>0</v>
      </c>
      <c r="G96" s="6">
        <v>0</v>
      </c>
      <c r="H96" s="1">
        <v>1</v>
      </c>
      <c r="I96" s="6">
        <v>353944.732288</v>
      </c>
      <c r="J96" s="6"/>
      <c r="K96" s="6"/>
    </row>
    <row r="97" spans="1:11" x14ac:dyDescent="0.25">
      <c r="A97" s="1" t="s">
        <v>283</v>
      </c>
      <c r="B97" s="1">
        <v>2</v>
      </c>
      <c r="C97" s="6">
        <v>21878719</v>
      </c>
      <c r="D97" s="1">
        <v>0</v>
      </c>
      <c r="E97" s="6">
        <v>0</v>
      </c>
      <c r="F97" s="1">
        <v>0</v>
      </c>
      <c r="G97" s="6">
        <v>0</v>
      </c>
      <c r="H97" s="1">
        <v>2</v>
      </c>
      <c r="I97" s="6">
        <v>21878719</v>
      </c>
      <c r="J97" s="6"/>
      <c r="K97" s="6"/>
    </row>
    <row r="98" spans="1:11" x14ac:dyDescent="0.25">
      <c r="A98" s="1" t="s">
        <v>284</v>
      </c>
      <c r="B98" s="1">
        <v>2</v>
      </c>
      <c r="C98" s="6">
        <v>689010</v>
      </c>
      <c r="D98" s="1">
        <v>1</v>
      </c>
      <c r="E98" s="6">
        <v>0</v>
      </c>
      <c r="F98" s="1">
        <v>0</v>
      </c>
      <c r="G98" s="6">
        <v>0</v>
      </c>
      <c r="H98" s="1">
        <v>3</v>
      </c>
      <c r="I98" s="6">
        <v>689010</v>
      </c>
      <c r="J98" s="6"/>
      <c r="K98" s="6"/>
    </row>
    <row r="99" spans="1:11" x14ac:dyDescent="0.25">
      <c r="A99" s="1" t="s">
        <v>285</v>
      </c>
      <c r="B99" s="1">
        <v>8</v>
      </c>
      <c r="C99" s="6">
        <v>16697661</v>
      </c>
      <c r="D99" s="1">
        <v>0</v>
      </c>
      <c r="E99" s="6">
        <v>0</v>
      </c>
      <c r="F99" s="1">
        <v>0</v>
      </c>
      <c r="G99" s="6">
        <v>0</v>
      </c>
      <c r="H99" s="1">
        <v>8</v>
      </c>
      <c r="I99" s="6">
        <v>16697661</v>
      </c>
      <c r="J99" s="6"/>
      <c r="K99" s="6"/>
    </row>
    <row r="100" spans="1:11" x14ac:dyDescent="0.25">
      <c r="A100" s="1" t="s">
        <v>286</v>
      </c>
      <c r="B100" s="1">
        <v>1</v>
      </c>
      <c r="C100" s="6">
        <v>238500</v>
      </c>
      <c r="D100" s="1">
        <v>0</v>
      </c>
      <c r="E100" s="6">
        <v>0</v>
      </c>
      <c r="F100" s="1">
        <v>0</v>
      </c>
      <c r="G100" s="6">
        <v>0</v>
      </c>
      <c r="H100" s="1">
        <v>1</v>
      </c>
      <c r="I100" s="6">
        <v>238500</v>
      </c>
      <c r="J100" s="6"/>
      <c r="K100" s="6"/>
    </row>
    <row r="101" spans="1:11" x14ac:dyDescent="0.25">
      <c r="A101" s="1" t="s">
        <v>287</v>
      </c>
      <c r="B101" s="1">
        <v>1</v>
      </c>
      <c r="C101" s="6">
        <v>190080</v>
      </c>
      <c r="D101" s="1">
        <v>0</v>
      </c>
      <c r="E101" s="6">
        <v>0</v>
      </c>
      <c r="F101" s="1">
        <v>0</v>
      </c>
      <c r="G101" s="6">
        <v>0</v>
      </c>
      <c r="H101" s="1">
        <v>1</v>
      </c>
      <c r="I101" s="6">
        <v>190080</v>
      </c>
      <c r="J101" s="6"/>
      <c r="K101" s="6"/>
    </row>
    <row r="102" spans="1:11" x14ac:dyDescent="0.25">
      <c r="A102" s="1" t="s">
        <v>288</v>
      </c>
      <c r="B102" s="1">
        <v>5</v>
      </c>
      <c r="C102" s="6">
        <v>52373875.394999996</v>
      </c>
      <c r="D102" s="1">
        <v>0</v>
      </c>
      <c r="E102" s="6">
        <v>0</v>
      </c>
      <c r="F102" s="1">
        <v>0</v>
      </c>
      <c r="G102" s="6">
        <v>0</v>
      </c>
      <c r="H102" s="1">
        <v>5</v>
      </c>
      <c r="I102" s="6">
        <v>52373875.394999996</v>
      </c>
      <c r="J102" s="6"/>
      <c r="K102" s="6"/>
    </row>
    <row r="103" spans="1:11" x14ac:dyDescent="0.25">
      <c r="A103" s="1" t="s">
        <v>289</v>
      </c>
      <c r="B103" s="1">
        <v>1</v>
      </c>
      <c r="C103" s="6">
        <v>491976.91680000001</v>
      </c>
      <c r="D103" s="1">
        <v>0</v>
      </c>
      <c r="E103" s="6">
        <v>0</v>
      </c>
      <c r="F103" s="1">
        <v>0</v>
      </c>
      <c r="G103" s="6">
        <v>0</v>
      </c>
      <c r="H103" s="1">
        <v>1</v>
      </c>
      <c r="I103" s="6">
        <v>491976.91680000001</v>
      </c>
      <c r="J103" s="6"/>
      <c r="K103" s="6"/>
    </row>
    <row r="104" spans="1:11" x14ac:dyDescent="0.25">
      <c r="A104" s="1" t="s">
        <v>290</v>
      </c>
      <c r="B104" s="1">
        <v>0</v>
      </c>
      <c r="C104" s="6">
        <v>0</v>
      </c>
      <c r="D104" s="1">
        <v>1</v>
      </c>
      <c r="E104" s="6">
        <v>0.01</v>
      </c>
      <c r="F104" s="1">
        <v>0</v>
      </c>
      <c r="G104" s="6">
        <v>0</v>
      </c>
      <c r="H104" s="1">
        <v>1</v>
      </c>
      <c r="I104" s="6">
        <v>0.01</v>
      </c>
      <c r="J104" s="6"/>
      <c r="K104" s="6"/>
    </row>
    <row r="105" spans="1:11" x14ac:dyDescent="0.25">
      <c r="A105" s="1" t="s">
        <v>291</v>
      </c>
      <c r="B105" s="1">
        <v>1</v>
      </c>
      <c r="C105" s="6">
        <v>8198500</v>
      </c>
      <c r="D105" s="1">
        <v>0</v>
      </c>
      <c r="E105" s="6">
        <v>0</v>
      </c>
      <c r="F105" s="1">
        <v>0</v>
      </c>
      <c r="G105" s="6">
        <v>0</v>
      </c>
      <c r="H105" s="1">
        <v>1</v>
      </c>
      <c r="I105" s="6">
        <v>8198500</v>
      </c>
      <c r="J105" s="6"/>
      <c r="K105" s="6"/>
    </row>
    <row r="106" spans="1:11" x14ac:dyDescent="0.25">
      <c r="A106" s="1" t="s">
        <v>292</v>
      </c>
      <c r="B106" s="1">
        <v>2</v>
      </c>
      <c r="C106" s="6">
        <v>285560</v>
      </c>
      <c r="D106" s="1">
        <v>0</v>
      </c>
      <c r="E106" s="6">
        <v>0</v>
      </c>
      <c r="F106" s="1">
        <v>0</v>
      </c>
      <c r="G106" s="6">
        <v>0</v>
      </c>
      <c r="H106" s="1">
        <v>2</v>
      </c>
      <c r="I106" s="6">
        <v>285560</v>
      </c>
      <c r="J106" s="6"/>
      <c r="K106" s="6"/>
    </row>
    <row r="107" spans="1:11" x14ac:dyDescent="0.25">
      <c r="A107" s="1" t="s">
        <v>293</v>
      </c>
      <c r="B107" s="1">
        <v>2</v>
      </c>
      <c r="C107" s="6">
        <v>2319614.9280000003</v>
      </c>
      <c r="D107" s="1">
        <v>0</v>
      </c>
      <c r="E107" s="6">
        <v>0</v>
      </c>
      <c r="F107" s="1">
        <v>0</v>
      </c>
      <c r="G107" s="6">
        <v>0</v>
      </c>
      <c r="H107" s="1">
        <v>2</v>
      </c>
      <c r="I107" s="6">
        <v>2319614.9280000003</v>
      </c>
      <c r="J107" s="6"/>
      <c r="K107" s="6"/>
    </row>
    <row r="108" spans="1:11" x14ac:dyDescent="0.25">
      <c r="A108" s="1" t="s">
        <v>294</v>
      </c>
      <c r="B108" s="1">
        <v>1</v>
      </c>
      <c r="C108" s="6">
        <v>3035954</v>
      </c>
      <c r="D108" s="1">
        <v>0</v>
      </c>
      <c r="E108" s="6">
        <v>0</v>
      </c>
      <c r="F108" s="1">
        <v>0</v>
      </c>
      <c r="G108" s="6">
        <v>0</v>
      </c>
      <c r="H108" s="1">
        <v>1</v>
      </c>
      <c r="I108" s="6">
        <v>3035954</v>
      </c>
      <c r="J108" s="6"/>
      <c r="K108" s="6"/>
    </row>
    <row r="109" spans="1:11" x14ac:dyDescent="0.25">
      <c r="A109" s="1" t="s">
        <v>295</v>
      </c>
      <c r="B109" s="1">
        <v>2</v>
      </c>
      <c r="C109" s="6">
        <v>2</v>
      </c>
      <c r="D109" s="1">
        <v>0</v>
      </c>
      <c r="E109" s="6">
        <v>0</v>
      </c>
      <c r="F109" s="1">
        <v>0</v>
      </c>
      <c r="G109" s="6">
        <v>0</v>
      </c>
      <c r="H109" s="1">
        <v>2</v>
      </c>
      <c r="I109" s="6">
        <v>2</v>
      </c>
      <c r="J109" s="6"/>
      <c r="K109" s="6"/>
    </row>
    <row r="110" spans="1:11" x14ac:dyDescent="0.25">
      <c r="A110" s="1" t="s">
        <v>296</v>
      </c>
      <c r="B110" s="1">
        <v>1</v>
      </c>
      <c r="C110" s="6">
        <v>18888198.813999999</v>
      </c>
      <c r="D110" s="1">
        <v>0</v>
      </c>
      <c r="E110" s="6">
        <v>0</v>
      </c>
      <c r="F110" s="1">
        <v>0</v>
      </c>
      <c r="G110" s="6">
        <v>0</v>
      </c>
      <c r="H110" s="1">
        <v>1</v>
      </c>
      <c r="I110" s="6">
        <v>18888198.813999999</v>
      </c>
      <c r="J110" s="6"/>
      <c r="K110" s="6"/>
    </row>
    <row r="111" spans="1:11" x14ac:dyDescent="0.25">
      <c r="A111" s="1" t="s">
        <v>297</v>
      </c>
      <c r="B111" s="1">
        <v>1</v>
      </c>
      <c r="C111" s="6">
        <v>5003164</v>
      </c>
      <c r="D111" s="1">
        <v>0</v>
      </c>
      <c r="E111" s="6">
        <v>0</v>
      </c>
      <c r="F111" s="1">
        <v>0</v>
      </c>
      <c r="G111" s="6">
        <v>0</v>
      </c>
      <c r="H111" s="1">
        <v>1</v>
      </c>
      <c r="I111" s="6">
        <v>5003164</v>
      </c>
      <c r="J111" s="6"/>
      <c r="K111" s="6"/>
    </row>
    <row r="112" spans="1:11" x14ac:dyDescent="0.25">
      <c r="A112" s="1" t="s">
        <v>298</v>
      </c>
      <c r="B112" s="1">
        <v>0</v>
      </c>
      <c r="C112" s="6">
        <v>0</v>
      </c>
      <c r="D112" s="1">
        <v>1</v>
      </c>
      <c r="E112" s="6">
        <v>369180</v>
      </c>
      <c r="F112" s="1">
        <v>0</v>
      </c>
      <c r="G112" s="6">
        <v>0</v>
      </c>
      <c r="H112" s="1">
        <v>1</v>
      </c>
      <c r="I112" s="6">
        <v>369180</v>
      </c>
      <c r="J112" s="6"/>
      <c r="K112" s="6"/>
    </row>
    <row r="113" spans="1:11" x14ac:dyDescent="0.25">
      <c r="A113" s="1" t="s">
        <v>62</v>
      </c>
      <c r="B113" s="1">
        <v>0</v>
      </c>
      <c r="C113" s="6">
        <v>0</v>
      </c>
      <c r="D113" s="1">
        <v>13</v>
      </c>
      <c r="E113" s="6">
        <v>487042539.26295757</v>
      </c>
      <c r="F113" s="1">
        <v>0</v>
      </c>
      <c r="G113" s="6">
        <v>0</v>
      </c>
      <c r="H113" s="1">
        <v>13</v>
      </c>
      <c r="I113" s="6">
        <v>487042539.26295757</v>
      </c>
      <c r="J113" s="6"/>
      <c r="K113" s="6"/>
    </row>
    <row r="114" spans="1:11" x14ac:dyDescent="0.25">
      <c r="A114" s="1" t="s">
        <v>299</v>
      </c>
      <c r="B114" s="1">
        <v>3</v>
      </c>
      <c r="C114" s="6">
        <v>5522738.8799999999</v>
      </c>
      <c r="D114" s="1">
        <v>0</v>
      </c>
      <c r="E114" s="6">
        <v>0</v>
      </c>
      <c r="F114" s="1">
        <v>0</v>
      </c>
      <c r="G114" s="6">
        <v>0</v>
      </c>
      <c r="H114" s="1">
        <v>3</v>
      </c>
      <c r="I114" s="6">
        <v>5522738.8799999999</v>
      </c>
      <c r="J114" s="6"/>
      <c r="K114" s="6"/>
    </row>
    <row r="115" spans="1:11" x14ac:dyDescent="0.25">
      <c r="A115" s="1" t="s">
        <v>300</v>
      </c>
      <c r="B115" s="1">
        <v>1</v>
      </c>
      <c r="C115" s="6">
        <v>925999.92</v>
      </c>
      <c r="D115" s="1">
        <v>0</v>
      </c>
      <c r="E115" s="6">
        <v>0</v>
      </c>
      <c r="F115" s="1">
        <v>0</v>
      </c>
      <c r="G115" s="6">
        <v>0</v>
      </c>
      <c r="H115" s="1">
        <v>1</v>
      </c>
      <c r="I115" s="6">
        <v>925999.92</v>
      </c>
      <c r="J115" s="6"/>
      <c r="K115" s="6"/>
    </row>
    <row r="116" spans="1:11" x14ac:dyDescent="0.25">
      <c r="A116" s="1" t="s">
        <v>301</v>
      </c>
      <c r="B116" s="1">
        <v>1</v>
      </c>
      <c r="C116" s="6">
        <v>9900000</v>
      </c>
      <c r="D116" s="1">
        <v>0</v>
      </c>
      <c r="E116" s="6">
        <v>0</v>
      </c>
      <c r="F116" s="1">
        <v>0</v>
      </c>
      <c r="G116" s="6">
        <v>0</v>
      </c>
      <c r="H116" s="1">
        <v>1</v>
      </c>
      <c r="I116" s="6">
        <v>9900000</v>
      </c>
      <c r="J116" s="6"/>
      <c r="K116" s="6"/>
    </row>
    <row r="117" spans="1:11" x14ac:dyDescent="0.25">
      <c r="A117" s="1"/>
      <c r="B117" s="8">
        <v>142</v>
      </c>
      <c r="C117" s="9">
        <v>2137679356.5870008</v>
      </c>
      <c r="D117" s="8">
        <v>59</v>
      </c>
      <c r="E117" s="9">
        <v>609144943.45383763</v>
      </c>
      <c r="F117" s="8">
        <v>6</v>
      </c>
      <c r="G117" s="9">
        <v>2889366.2683999999</v>
      </c>
      <c r="H117" s="8">
        <v>207</v>
      </c>
      <c r="I117" s="9">
        <v>2749713666.3092389</v>
      </c>
      <c r="J117" s="6"/>
      <c r="K117" s="6"/>
    </row>
    <row r="118" spans="1:11" x14ac:dyDescent="0.25">
      <c r="A118" s="8"/>
      <c r="B118" s="1"/>
      <c r="C118" s="1"/>
      <c r="D118" s="1"/>
      <c r="E118" s="1"/>
      <c r="F118" s="1"/>
      <c r="G118" s="6"/>
      <c r="H118" s="6"/>
      <c r="I118" s="6"/>
      <c r="J118" s="6"/>
      <c r="K118" s="6"/>
    </row>
    <row r="119" spans="1:11" x14ac:dyDescent="0.25">
      <c r="A119" s="8"/>
      <c r="B119" s="1"/>
      <c r="C119" s="1"/>
      <c r="D119" s="1"/>
      <c r="E119" s="1"/>
      <c r="F119" s="1"/>
      <c r="G119" s="6"/>
      <c r="H119" s="6"/>
      <c r="I119" s="6"/>
      <c r="J119" s="6"/>
      <c r="K119" s="6"/>
    </row>
    <row r="120" spans="1:11" x14ac:dyDescent="0.25">
      <c r="A120" s="8"/>
      <c r="B120" s="1"/>
      <c r="C120" s="1"/>
      <c r="D120" s="1"/>
      <c r="E120" s="1"/>
      <c r="F120" s="1"/>
      <c r="G120" s="6"/>
      <c r="H120" s="6"/>
      <c r="I120" s="6"/>
      <c r="J120" s="6"/>
      <c r="K120" s="6"/>
    </row>
    <row r="121" spans="1:11" x14ac:dyDescent="0.25">
      <c r="A121" s="8"/>
      <c r="B121" s="1"/>
      <c r="C121" s="1"/>
      <c r="D121" s="1"/>
      <c r="E121" s="1"/>
      <c r="F121" s="1"/>
      <c r="G121" s="6"/>
      <c r="H121" s="6"/>
      <c r="I121" s="6"/>
      <c r="J121" s="6"/>
      <c r="K121" s="6"/>
    </row>
    <row r="122" spans="1:11" x14ac:dyDescent="0.25">
      <c r="A122" s="8"/>
      <c r="B122" s="1"/>
      <c r="C122" s="1"/>
      <c r="D122" s="1"/>
      <c r="E122" s="1"/>
      <c r="F122" s="1"/>
      <c r="G122" s="6"/>
      <c r="H122" s="6"/>
      <c r="I122" s="6"/>
      <c r="J122" s="6"/>
      <c r="K122" s="6"/>
    </row>
    <row r="123" spans="1:11" x14ac:dyDescent="0.25">
      <c r="A123" s="8"/>
      <c r="B123" s="1"/>
      <c r="C123" s="1"/>
      <c r="D123" s="1"/>
      <c r="E123" s="1"/>
      <c r="F123" s="1"/>
      <c r="G123" s="6"/>
      <c r="H123" s="6"/>
      <c r="I123" s="6"/>
      <c r="J123" s="6"/>
      <c r="K123" s="6"/>
    </row>
    <row r="124" spans="1:11" x14ac:dyDescent="0.25">
      <c r="A124" s="8"/>
      <c r="B124" s="1"/>
      <c r="C124" s="1"/>
      <c r="D124" s="1"/>
      <c r="E124" s="1"/>
      <c r="F124" s="1"/>
      <c r="G124" s="6"/>
      <c r="H124" s="6"/>
      <c r="I124" s="6"/>
      <c r="J124" s="6"/>
      <c r="K124" s="6"/>
    </row>
    <row r="125" spans="1:11" x14ac:dyDescent="0.25">
      <c r="A125" s="8"/>
      <c r="B125" s="1"/>
      <c r="C125" s="1"/>
      <c r="D125" s="1"/>
      <c r="E125" s="1"/>
      <c r="F125" s="1"/>
      <c r="G125" s="6"/>
      <c r="H125" s="6"/>
      <c r="I125" s="6"/>
      <c r="J125" s="6"/>
      <c r="K125" s="6"/>
    </row>
    <row r="126" spans="1:11" x14ac:dyDescent="0.25">
      <c r="A126" s="8"/>
      <c r="B126" s="1"/>
      <c r="C126" s="1"/>
      <c r="D126" s="1"/>
      <c r="E126" s="1"/>
      <c r="F126" s="1"/>
      <c r="G126" s="6"/>
      <c r="H126" s="6"/>
      <c r="I126" s="6"/>
      <c r="J126" s="6"/>
      <c r="K126" s="6"/>
    </row>
    <row r="127" spans="1:11" x14ac:dyDescent="0.25">
      <c r="A127" s="8"/>
      <c r="B127" s="1"/>
      <c r="C127" s="1"/>
      <c r="D127" s="1"/>
      <c r="E127" s="1"/>
      <c r="F127" s="1"/>
      <c r="G127" s="6"/>
      <c r="H127" s="6"/>
      <c r="I127" s="6"/>
      <c r="J127" s="6"/>
      <c r="K127" s="6"/>
    </row>
    <row r="128" spans="1:11" x14ac:dyDescent="0.25">
      <c r="A128" s="8"/>
      <c r="B128" s="1"/>
      <c r="C128" s="1"/>
      <c r="D128" s="1"/>
      <c r="E128" s="1"/>
      <c r="F128" s="1"/>
      <c r="G128" s="6"/>
      <c r="H128" s="6"/>
      <c r="I128" s="6"/>
      <c r="J128" s="6"/>
      <c r="K128" s="6"/>
    </row>
    <row r="129" spans="1:11" x14ac:dyDescent="0.25">
      <c r="A129" s="8"/>
      <c r="B129" s="1"/>
      <c r="C129" s="1"/>
      <c r="D129" s="1"/>
      <c r="E129" s="1"/>
      <c r="F129" s="1"/>
      <c r="G129" s="6"/>
      <c r="H129" s="6"/>
      <c r="I129" s="6"/>
      <c r="J129" s="6"/>
      <c r="K129" s="6"/>
    </row>
    <row r="130" spans="1:11" x14ac:dyDescent="0.25">
      <c r="A130" s="8"/>
      <c r="B130" s="1"/>
      <c r="C130" s="1"/>
      <c r="D130" s="1"/>
      <c r="E130" s="1"/>
      <c r="F130" s="1"/>
      <c r="G130" s="6"/>
      <c r="H130" s="6"/>
      <c r="I130" s="6"/>
      <c r="J130" s="6"/>
      <c r="K130" s="6"/>
    </row>
  </sheetData>
  <sortState ref="A3:I130">
    <sortCondition descending="1" ref="I1"/>
  </sortState>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J104"/>
  <sheetViews>
    <sheetView topLeftCell="A48" workbookViewId="0">
      <selection activeCell="A64" sqref="A64"/>
    </sheetView>
  </sheetViews>
  <sheetFormatPr defaultColWidth="9.140625" defaultRowHeight="15" x14ac:dyDescent="0.25"/>
  <cols>
    <col min="1" max="1" width="53.7109375" style="8" bestFit="1" customWidth="1"/>
    <col min="2" max="2" width="9.28515625" style="8" bestFit="1" customWidth="1"/>
    <col min="3" max="3" width="20.42578125" style="8" bestFit="1" customWidth="1"/>
    <col min="4" max="4" width="9.28515625" style="8" bestFit="1" customWidth="1"/>
    <col min="5" max="5" width="18.7109375" style="8" bestFit="1" customWidth="1"/>
    <col min="6" max="6" width="9.28515625" style="8" bestFit="1" customWidth="1"/>
    <col min="7" max="7" width="18.7109375" style="8" bestFit="1" customWidth="1"/>
    <col min="8" max="8" width="9.28515625" style="8" bestFit="1" customWidth="1"/>
    <col min="9" max="10" width="20.42578125" style="8" bestFit="1" customWidth="1"/>
    <col min="11" max="11" width="18.7109375" style="8" bestFit="1" customWidth="1"/>
    <col min="12" max="12" width="9.140625" style="8" bestFit="1"/>
    <col min="13" max="16384" width="9.140625" style="8"/>
  </cols>
  <sheetData>
    <row r="1" spans="1:10" x14ac:dyDescent="0.25">
      <c r="A1" s="1"/>
      <c r="B1" s="8" t="s">
        <v>72</v>
      </c>
      <c r="D1" s="8" t="s">
        <v>73</v>
      </c>
      <c r="F1" s="8" t="s">
        <v>74</v>
      </c>
      <c r="H1" s="8" t="s">
        <v>75</v>
      </c>
    </row>
    <row r="2" spans="1:10" x14ac:dyDescent="0.25">
      <c r="A2" s="8" t="s">
        <v>302</v>
      </c>
      <c r="B2" s="8" t="s">
        <v>77</v>
      </c>
      <c r="C2" s="8" t="s">
        <v>78</v>
      </c>
      <c r="D2" s="8" t="s">
        <v>77</v>
      </c>
      <c r="E2" s="8" t="s">
        <v>78</v>
      </c>
      <c r="F2" s="8" t="s">
        <v>77</v>
      </c>
      <c r="G2" s="8" t="s">
        <v>78</v>
      </c>
      <c r="H2" s="8" t="s">
        <v>79</v>
      </c>
      <c r="I2" s="8" t="s">
        <v>78</v>
      </c>
    </row>
    <row r="3" spans="1:10" x14ac:dyDescent="0.25">
      <c r="A3" s="1" t="s">
        <v>303</v>
      </c>
      <c r="B3" s="1">
        <v>1</v>
      </c>
      <c r="C3" s="6">
        <v>980000</v>
      </c>
      <c r="D3" s="1">
        <v>0</v>
      </c>
      <c r="E3" s="6">
        <v>0</v>
      </c>
      <c r="F3" s="1">
        <v>0</v>
      </c>
      <c r="G3" s="6">
        <v>0</v>
      </c>
      <c r="H3" s="1">
        <v>1</v>
      </c>
      <c r="I3" s="6">
        <v>980000</v>
      </c>
    </row>
    <row r="4" spans="1:10" x14ac:dyDescent="0.25">
      <c r="A4" s="1" t="s">
        <v>304</v>
      </c>
      <c r="B4" s="1">
        <v>3</v>
      </c>
      <c r="C4" s="6">
        <v>8330476.2000000002</v>
      </c>
      <c r="D4" s="1">
        <v>0</v>
      </c>
      <c r="E4" s="6">
        <v>0</v>
      </c>
      <c r="F4" s="1">
        <v>0</v>
      </c>
      <c r="G4" s="6">
        <v>0</v>
      </c>
      <c r="H4" s="1">
        <v>3</v>
      </c>
      <c r="I4" s="6">
        <v>8330476.2000000002</v>
      </c>
    </row>
    <row r="5" spans="1:10" x14ac:dyDescent="0.25">
      <c r="A5" s="1" t="s">
        <v>305</v>
      </c>
      <c r="B5" s="1">
        <v>2</v>
      </c>
      <c r="C5" s="6">
        <v>17137200</v>
      </c>
      <c r="D5" s="1">
        <v>0</v>
      </c>
      <c r="E5" s="6">
        <v>0</v>
      </c>
      <c r="F5" s="1">
        <v>0</v>
      </c>
      <c r="G5" s="6">
        <v>0</v>
      </c>
      <c r="H5" s="1">
        <v>2</v>
      </c>
      <c r="I5" s="6">
        <v>17137200</v>
      </c>
      <c r="J5" s="6"/>
    </row>
    <row r="6" spans="1:10" x14ac:dyDescent="0.25">
      <c r="A6" s="1" t="s">
        <v>306</v>
      </c>
      <c r="B6" s="1">
        <v>1</v>
      </c>
      <c r="C6" s="6">
        <v>238500</v>
      </c>
      <c r="D6" s="1">
        <v>0</v>
      </c>
      <c r="E6" s="6">
        <v>0</v>
      </c>
      <c r="F6" s="1">
        <v>0</v>
      </c>
      <c r="G6" s="6">
        <v>0</v>
      </c>
      <c r="H6" s="1">
        <v>1</v>
      </c>
      <c r="I6" s="6">
        <v>238500</v>
      </c>
    </row>
    <row r="7" spans="1:10" x14ac:dyDescent="0.25">
      <c r="A7" s="1" t="s">
        <v>307</v>
      </c>
      <c r="B7" s="1">
        <v>1</v>
      </c>
      <c r="C7" s="6">
        <v>7888687.0199999996</v>
      </c>
      <c r="D7" s="1">
        <v>0</v>
      </c>
      <c r="E7" s="6">
        <v>0</v>
      </c>
      <c r="F7" s="1">
        <v>0</v>
      </c>
      <c r="G7" s="6">
        <v>0</v>
      </c>
      <c r="H7" s="1">
        <v>1</v>
      </c>
      <c r="I7" s="6">
        <v>7888687.0199999996</v>
      </c>
    </row>
    <row r="8" spans="1:10" x14ac:dyDescent="0.25">
      <c r="A8" s="1" t="s">
        <v>35</v>
      </c>
      <c r="B8" s="1">
        <v>0</v>
      </c>
      <c r="C8" s="6">
        <v>0</v>
      </c>
      <c r="D8" s="1">
        <v>11</v>
      </c>
      <c r="E8" s="6">
        <v>480920853.57485759</v>
      </c>
      <c r="F8" s="1">
        <v>0</v>
      </c>
      <c r="G8" s="6">
        <v>0</v>
      </c>
      <c r="H8" s="1">
        <v>11</v>
      </c>
      <c r="I8" s="6">
        <v>480920853.57485759</v>
      </c>
    </row>
    <row r="9" spans="1:10" x14ac:dyDescent="0.25">
      <c r="A9" s="1" t="s">
        <v>308</v>
      </c>
      <c r="B9" s="1">
        <v>1</v>
      </c>
      <c r="C9" s="6">
        <v>17000000</v>
      </c>
      <c r="D9" s="1">
        <v>0</v>
      </c>
      <c r="E9" s="6">
        <v>0</v>
      </c>
      <c r="F9" s="1">
        <v>0</v>
      </c>
      <c r="G9" s="6">
        <v>0</v>
      </c>
      <c r="H9" s="1">
        <v>1</v>
      </c>
      <c r="I9" s="6">
        <v>17000000</v>
      </c>
    </row>
    <row r="10" spans="1:10" x14ac:dyDescent="0.25">
      <c r="A10" s="1" t="s">
        <v>309</v>
      </c>
      <c r="B10" s="1">
        <v>2</v>
      </c>
      <c r="C10" s="6">
        <v>6928520</v>
      </c>
      <c r="D10" s="1">
        <v>0</v>
      </c>
      <c r="E10" s="6">
        <v>0</v>
      </c>
      <c r="F10" s="1">
        <v>0</v>
      </c>
      <c r="G10" s="6">
        <v>0</v>
      </c>
      <c r="H10" s="1">
        <v>2</v>
      </c>
      <c r="I10" s="6">
        <v>6928520</v>
      </c>
    </row>
    <row r="11" spans="1:10" x14ac:dyDescent="0.25">
      <c r="A11" s="1" t="s">
        <v>310</v>
      </c>
      <c r="B11" s="1">
        <v>4</v>
      </c>
      <c r="C11" s="6">
        <v>4085515</v>
      </c>
      <c r="D11" s="1">
        <v>0</v>
      </c>
      <c r="E11" s="6">
        <v>0</v>
      </c>
      <c r="F11" s="1">
        <v>0</v>
      </c>
      <c r="G11" s="6">
        <v>0</v>
      </c>
      <c r="H11" s="1">
        <v>4</v>
      </c>
      <c r="I11" s="6">
        <v>4085515</v>
      </c>
    </row>
    <row r="12" spans="1:10" x14ac:dyDescent="0.25">
      <c r="A12" s="1" t="s">
        <v>311</v>
      </c>
      <c r="B12" s="1">
        <v>0</v>
      </c>
      <c r="C12" s="6">
        <v>0</v>
      </c>
      <c r="D12" s="1">
        <v>3</v>
      </c>
      <c r="E12" s="6">
        <v>485526.58999999997</v>
      </c>
      <c r="F12" s="1">
        <v>0</v>
      </c>
      <c r="G12" s="6">
        <v>0</v>
      </c>
      <c r="H12" s="1">
        <v>3</v>
      </c>
      <c r="I12" s="6">
        <v>485526.58999999997</v>
      </c>
    </row>
    <row r="13" spans="1:10" x14ac:dyDescent="0.25">
      <c r="A13" s="1" t="s">
        <v>312</v>
      </c>
      <c r="B13" s="1">
        <v>1</v>
      </c>
      <c r="C13" s="6">
        <v>0.01</v>
      </c>
      <c r="D13" s="1">
        <v>0</v>
      </c>
      <c r="E13" s="6">
        <v>0</v>
      </c>
      <c r="F13" s="1">
        <v>0</v>
      </c>
      <c r="G13" s="6">
        <v>0</v>
      </c>
      <c r="H13" s="1">
        <v>1</v>
      </c>
      <c r="I13" s="6">
        <v>0.01</v>
      </c>
    </row>
    <row r="14" spans="1:10" x14ac:dyDescent="0.25">
      <c r="A14" s="1" t="s">
        <v>313</v>
      </c>
      <c r="B14" s="1">
        <v>1</v>
      </c>
      <c r="C14" s="6">
        <v>353944.732288</v>
      </c>
      <c r="D14" s="1">
        <v>0</v>
      </c>
      <c r="E14" s="6">
        <v>0</v>
      </c>
      <c r="F14" s="1">
        <v>0</v>
      </c>
      <c r="G14" s="6">
        <v>0</v>
      </c>
      <c r="H14" s="1">
        <v>1</v>
      </c>
      <c r="I14" s="6">
        <v>353944.732288</v>
      </c>
    </row>
    <row r="15" spans="1:10" x14ac:dyDescent="0.25">
      <c r="A15" s="1" t="s">
        <v>314</v>
      </c>
      <c r="B15" s="1">
        <v>1</v>
      </c>
      <c r="C15" s="6">
        <v>1094509.98</v>
      </c>
      <c r="D15" s="1">
        <v>0</v>
      </c>
      <c r="E15" s="6">
        <v>0</v>
      </c>
      <c r="F15" s="1">
        <v>0</v>
      </c>
      <c r="G15" s="6">
        <v>0</v>
      </c>
      <c r="H15" s="1">
        <v>1</v>
      </c>
      <c r="I15" s="6">
        <v>1094509.98</v>
      </c>
    </row>
    <row r="16" spans="1:10" x14ac:dyDescent="0.25">
      <c r="A16" s="1" t="s">
        <v>315</v>
      </c>
      <c r="B16" s="1">
        <v>1</v>
      </c>
      <c r="C16" s="6">
        <v>8198500</v>
      </c>
      <c r="D16" s="1">
        <v>0</v>
      </c>
      <c r="E16" s="6">
        <v>0</v>
      </c>
      <c r="F16" s="1">
        <v>0</v>
      </c>
      <c r="G16" s="6">
        <v>0</v>
      </c>
      <c r="H16" s="1">
        <v>1</v>
      </c>
      <c r="I16" s="6">
        <v>8198500</v>
      </c>
    </row>
    <row r="17" spans="1:9" x14ac:dyDescent="0.25">
      <c r="A17" s="1" t="s">
        <v>316</v>
      </c>
      <c r="B17" s="1">
        <v>1</v>
      </c>
      <c r="C17" s="6">
        <v>239932</v>
      </c>
      <c r="D17" s="1">
        <v>0</v>
      </c>
      <c r="E17" s="6">
        <v>0</v>
      </c>
      <c r="F17" s="1">
        <v>0</v>
      </c>
      <c r="G17" s="6">
        <v>0</v>
      </c>
      <c r="H17" s="1">
        <v>1</v>
      </c>
      <c r="I17" s="6">
        <v>239932</v>
      </c>
    </row>
    <row r="18" spans="1:9" x14ac:dyDescent="0.25">
      <c r="A18" s="1" t="s">
        <v>317</v>
      </c>
      <c r="B18" s="1">
        <v>0</v>
      </c>
      <c r="C18" s="6">
        <v>0</v>
      </c>
      <c r="D18" s="1">
        <v>2</v>
      </c>
      <c r="E18" s="6">
        <v>442000</v>
      </c>
      <c r="F18" s="1">
        <v>0</v>
      </c>
      <c r="G18" s="6">
        <v>0</v>
      </c>
      <c r="H18" s="1">
        <v>2</v>
      </c>
      <c r="I18" s="6">
        <v>442000</v>
      </c>
    </row>
    <row r="19" spans="1:9" x14ac:dyDescent="0.25">
      <c r="A19" s="21" t="s">
        <v>318</v>
      </c>
      <c r="B19" s="1">
        <v>1</v>
      </c>
      <c r="C19" s="6">
        <v>3679546.4029999999</v>
      </c>
      <c r="D19" s="1">
        <v>0</v>
      </c>
      <c r="E19" s="6">
        <v>0</v>
      </c>
      <c r="F19" s="1">
        <v>0</v>
      </c>
      <c r="G19" s="6">
        <v>0</v>
      </c>
      <c r="H19" s="1">
        <v>1</v>
      </c>
      <c r="I19" s="6">
        <v>3679546.4029999999</v>
      </c>
    </row>
    <row r="20" spans="1:9" x14ac:dyDescent="0.25">
      <c r="A20" s="1" t="s">
        <v>319</v>
      </c>
      <c r="B20" s="1">
        <v>1</v>
      </c>
      <c r="C20" s="6">
        <v>505927.52928000002</v>
      </c>
      <c r="D20" s="1">
        <v>0</v>
      </c>
      <c r="E20" s="6">
        <v>0</v>
      </c>
      <c r="F20" s="1">
        <v>0</v>
      </c>
      <c r="G20" s="6">
        <v>0</v>
      </c>
      <c r="H20" s="1">
        <v>1</v>
      </c>
      <c r="I20" s="6">
        <v>505927.52928000002</v>
      </c>
    </row>
    <row r="21" spans="1:9" x14ac:dyDescent="0.25">
      <c r="A21" s="1" t="s">
        <v>320</v>
      </c>
      <c r="B21" s="1">
        <v>0</v>
      </c>
      <c r="C21" s="6">
        <v>0</v>
      </c>
      <c r="D21" s="1">
        <v>1</v>
      </c>
      <c r="E21" s="6">
        <v>0</v>
      </c>
      <c r="F21" s="1">
        <v>0</v>
      </c>
      <c r="G21" s="6">
        <v>0</v>
      </c>
      <c r="H21" s="1">
        <v>1</v>
      </c>
      <c r="I21" s="6">
        <v>0</v>
      </c>
    </row>
    <row r="22" spans="1:9" x14ac:dyDescent="0.25">
      <c r="A22" s="1" t="s">
        <v>321</v>
      </c>
      <c r="B22" s="1">
        <v>0</v>
      </c>
      <c r="C22" s="6">
        <v>0</v>
      </c>
      <c r="D22" s="1">
        <v>0</v>
      </c>
      <c r="E22" s="6">
        <v>0</v>
      </c>
      <c r="F22" s="1">
        <v>1</v>
      </c>
      <c r="G22" s="6">
        <v>1292484.6000000001</v>
      </c>
      <c r="H22" s="1">
        <v>1</v>
      </c>
      <c r="I22" s="6">
        <v>1292484.6000000001</v>
      </c>
    </row>
    <row r="23" spans="1:9" x14ac:dyDescent="0.25">
      <c r="A23" s="1" t="s">
        <v>322</v>
      </c>
      <c r="B23" s="1">
        <v>1</v>
      </c>
      <c r="C23" s="6">
        <v>1480177</v>
      </c>
      <c r="D23" s="1">
        <v>0</v>
      </c>
      <c r="E23" s="6">
        <v>0</v>
      </c>
      <c r="F23" s="1">
        <v>0</v>
      </c>
      <c r="G23" s="6">
        <v>0</v>
      </c>
      <c r="H23" s="1">
        <v>1</v>
      </c>
      <c r="I23" s="6">
        <v>1480177</v>
      </c>
    </row>
    <row r="24" spans="1:9" x14ac:dyDescent="0.25">
      <c r="A24" s="1" t="s">
        <v>323</v>
      </c>
      <c r="B24" s="1">
        <v>1</v>
      </c>
      <c r="C24" s="6">
        <v>0</v>
      </c>
      <c r="D24" s="1">
        <v>0</v>
      </c>
      <c r="E24" s="6">
        <v>0</v>
      </c>
      <c r="F24" s="1">
        <v>0</v>
      </c>
      <c r="G24" s="6">
        <v>0</v>
      </c>
      <c r="H24" s="1">
        <v>1</v>
      </c>
      <c r="I24" s="6">
        <v>0</v>
      </c>
    </row>
    <row r="25" spans="1:9" x14ac:dyDescent="0.25">
      <c r="A25" s="1" t="s">
        <v>324</v>
      </c>
      <c r="B25" s="1">
        <v>2</v>
      </c>
      <c r="C25" s="6">
        <v>4283136</v>
      </c>
      <c r="D25" s="1">
        <v>0</v>
      </c>
      <c r="E25" s="6">
        <v>0</v>
      </c>
      <c r="F25" s="1">
        <v>0</v>
      </c>
      <c r="G25" s="6">
        <v>0</v>
      </c>
      <c r="H25" s="1">
        <v>2</v>
      </c>
      <c r="I25" s="6">
        <v>4283136</v>
      </c>
    </row>
    <row r="26" spans="1:9" x14ac:dyDescent="0.25">
      <c r="A26" s="1" t="s">
        <v>325</v>
      </c>
      <c r="B26" s="1">
        <v>1</v>
      </c>
      <c r="C26" s="6">
        <v>558772</v>
      </c>
      <c r="D26" s="1">
        <v>0</v>
      </c>
      <c r="E26" s="6">
        <v>0</v>
      </c>
      <c r="F26" s="1">
        <v>0</v>
      </c>
      <c r="G26" s="6">
        <v>0</v>
      </c>
      <c r="H26" s="1">
        <v>1</v>
      </c>
      <c r="I26" s="6">
        <v>558772</v>
      </c>
    </row>
    <row r="27" spans="1:9" x14ac:dyDescent="0.25">
      <c r="A27" s="1" t="s">
        <v>326</v>
      </c>
      <c r="B27" s="1">
        <v>0</v>
      </c>
      <c r="C27" s="6">
        <v>0</v>
      </c>
      <c r="D27" s="1">
        <v>1</v>
      </c>
      <c r="E27" s="6">
        <v>0</v>
      </c>
      <c r="F27" s="1">
        <v>0</v>
      </c>
      <c r="G27" s="6">
        <v>0</v>
      </c>
      <c r="H27" s="1">
        <v>1</v>
      </c>
      <c r="I27" s="6">
        <v>0</v>
      </c>
    </row>
    <row r="28" spans="1:9" x14ac:dyDescent="0.25">
      <c r="A28" s="1" t="s">
        <v>327</v>
      </c>
      <c r="B28" s="1">
        <v>6</v>
      </c>
      <c r="C28" s="6">
        <v>5880707.318</v>
      </c>
      <c r="D28" s="1">
        <v>0</v>
      </c>
      <c r="E28" s="6">
        <v>0</v>
      </c>
      <c r="F28" s="1">
        <v>0</v>
      </c>
      <c r="G28" s="6">
        <v>0</v>
      </c>
      <c r="H28" s="1">
        <v>6</v>
      </c>
      <c r="I28" s="6">
        <v>5880707.318</v>
      </c>
    </row>
    <row r="29" spans="1:9" x14ac:dyDescent="0.25">
      <c r="A29" s="1" t="s">
        <v>328</v>
      </c>
      <c r="B29" s="1">
        <v>1</v>
      </c>
      <c r="C29" s="6">
        <v>80000000</v>
      </c>
      <c r="D29" s="1">
        <v>0</v>
      </c>
      <c r="E29" s="6">
        <v>0</v>
      </c>
      <c r="F29" s="1">
        <v>0</v>
      </c>
      <c r="G29" s="6">
        <v>0</v>
      </c>
      <c r="H29" s="1">
        <v>1</v>
      </c>
      <c r="I29" s="6">
        <v>80000000</v>
      </c>
    </row>
    <row r="30" spans="1:9" x14ac:dyDescent="0.25">
      <c r="A30" s="1" t="s">
        <v>329</v>
      </c>
      <c r="B30" s="1">
        <v>1</v>
      </c>
      <c r="C30" s="6">
        <v>200000000</v>
      </c>
      <c r="D30" s="1">
        <v>0</v>
      </c>
      <c r="E30" s="6">
        <v>0</v>
      </c>
      <c r="F30" s="1">
        <v>0</v>
      </c>
      <c r="G30" s="6">
        <v>0</v>
      </c>
      <c r="H30" s="1">
        <v>1</v>
      </c>
      <c r="I30" s="6">
        <v>200000000</v>
      </c>
    </row>
    <row r="31" spans="1:9" x14ac:dyDescent="0.25">
      <c r="A31" s="1" t="s">
        <v>330</v>
      </c>
      <c r="B31" s="1">
        <v>1</v>
      </c>
      <c r="C31" s="6">
        <v>21660000</v>
      </c>
      <c r="D31" s="1">
        <v>1</v>
      </c>
      <c r="E31" s="6">
        <v>4500000</v>
      </c>
      <c r="F31" s="1">
        <v>0</v>
      </c>
      <c r="G31" s="6">
        <v>0</v>
      </c>
      <c r="H31" s="1">
        <v>2</v>
      </c>
      <c r="I31" s="6">
        <v>26160000</v>
      </c>
    </row>
    <row r="32" spans="1:9" x14ac:dyDescent="0.25">
      <c r="A32" s="1" t="s">
        <v>331</v>
      </c>
      <c r="B32" s="1">
        <v>4</v>
      </c>
      <c r="C32" s="6">
        <v>107727971.92</v>
      </c>
      <c r="D32" s="1">
        <v>0</v>
      </c>
      <c r="E32" s="6">
        <v>0</v>
      </c>
      <c r="F32" s="1">
        <v>0</v>
      </c>
      <c r="G32" s="6">
        <v>0</v>
      </c>
      <c r="H32" s="1">
        <v>4</v>
      </c>
      <c r="I32" s="6">
        <v>107727971.92</v>
      </c>
    </row>
    <row r="33" spans="1:9" x14ac:dyDescent="0.25">
      <c r="A33" s="1" t="s">
        <v>332</v>
      </c>
      <c r="B33" s="1">
        <v>2</v>
      </c>
      <c r="C33" s="6">
        <v>233053333</v>
      </c>
      <c r="D33" s="1">
        <v>0</v>
      </c>
      <c r="E33" s="6">
        <v>0</v>
      </c>
      <c r="F33" s="1">
        <v>0</v>
      </c>
      <c r="G33" s="6">
        <v>0</v>
      </c>
      <c r="H33" s="1">
        <v>2</v>
      </c>
      <c r="I33" s="6">
        <v>233053333</v>
      </c>
    </row>
    <row r="34" spans="1:9" x14ac:dyDescent="0.25">
      <c r="A34" s="1" t="s">
        <v>333</v>
      </c>
      <c r="B34" s="1">
        <v>2</v>
      </c>
      <c r="C34" s="6">
        <v>3705038.88</v>
      </c>
      <c r="D34" s="1">
        <v>0</v>
      </c>
      <c r="E34" s="6">
        <v>0</v>
      </c>
      <c r="F34" s="1">
        <v>0</v>
      </c>
      <c r="G34" s="6">
        <v>0</v>
      </c>
      <c r="H34" s="1">
        <v>2</v>
      </c>
      <c r="I34" s="6">
        <v>3705038.88</v>
      </c>
    </row>
    <row r="35" spans="1:9" x14ac:dyDescent="0.25">
      <c r="A35" s="1" t="s">
        <v>334</v>
      </c>
      <c r="B35" s="1">
        <v>1</v>
      </c>
      <c r="C35" s="6">
        <v>370000000</v>
      </c>
      <c r="D35" s="1">
        <v>0</v>
      </c>
      <c r="E35" s="6">
        <v>0</v>
      </c>
      <c r="F35" s="1">
        <v>0</v>
      </c>
      <c r="G35" s="6">
        <v>0</v>
      </c>
      <c r="H35" s="1">
        <v>1</v>
      </c>
      <c r="I35" s="6">
        <v>370000000</v>
      </c>
    </row>
    <row r="36" spans="1:9" x14ac:dyDescent="0.25">
      <c r="A36" s="1" t="s">
        <v>335</v>
      </c>
      <c r="B36" s="1">
        <v>3</v>
      </c>
      <c r="C36" s="6">
        <v>138948172.8987</v>
      </c>
      <c r="D36" s="1">
        <v>0</v>
      </c>
      <c r="E36" s="6">
        <v>0</v>
      </c>
      <c r="F36" s="1">
        <v>0</v>
      </c>
      <c r="G36" s="6">
        <v>0</v>
      </c>
      <c r="H36" s="1">
        <v>3</v>
      </c>
      <c r="I36" s="6">
        <v>138948172.8987</v>
      </c>
    </row>
    <row r="37" spans="1:9" x14ac:dyDescent="0.25">
      <c r="A37" s="1" t="s">
        <v>336</v>
      </c>
      <c r="B37" s="1">
        <v>1</v>
      </c>
      <c r="C37" s="6">
        <v>104857000</v>
      </c>
      <c r="D37" s="1">
        <v>0</v>
      </c>
      <c r="E37" s="6">
        <v>0</v>
      </c>
      <c r="F37" s="1">
        <v>0</v>
      </c>
      <c r="G37" s="6">
        <v>0</v>
      </c>
      <c r="H37" s="1">
        <v>1</v>
      </c>
      <c r="I37" s="6">
        <v>104857000</v>
      </c>
    </row>
    <row r="38" spans="1:9" x14ac:dyDescent="0.25">
      <c r="A38" s="1" t="s">
        <v>337</v>
      </c>
      <c r="B38" s="1">
        <v>2</v>
      </c>
      <c r="C38" s="6">
        <v>162679599.59999999</v>
      </c>
      <c r="D38" s="1">
        <v>0</v>
      </c>
      <c r="E38" s="6">
        <v>0</v>
      </c>
      <c r="F38" s="1">
        <v>0</v>
      </c>
      <c r="G38" s="6">
        <v>0</v>
      </c>
      <c r="H38" s="1">
        <v>2</v>
      </c>
      <c r="I38" s="6">
        <v>162679599.59999999</v>
      </c>
    </row>
    <row r="39" spans="1:9" x14ac:dyDescent="0.25">
      <c r="A39" s="1" t="s">
        <v>338</v>
      </c>
      <c r="B39" s="1">
        <v>1</v>
      </c>
      <c r="C39" s="6">
        <v>4900000</v>
      </c>
      <c r="D39" s="1">
        <v>0</v>
      </c>
      <c r="E39" s="6">
        <v>0</v>
      </c>
      <c r="F39" s="1">
        <v>0</v>
      </c>
      <c r="G39" s="6">
        <v>0</v>
      </c>
      <c r="H39" s="1">
        <v>1</v>
      </c>
      <c r="I39" s="6">
        <v>4900000</v>
      </c>
    </row>
    <row r="40" spans="1:9" x14ac:dyDescent="0.25">
      <c r="A40" s="1" t="s">
        <v>339</v>
      </c>
      <c r="B40" s="1">
        <v>2</v>
      </c>
      <c r="C40" s="6">
        <v>574940</v>
      </c>
      <c r="D40" s="1">
        <v>0</v>
      </c>
      <c r="E40" s="6">
        <v>0</v>
      </c>
      <c r="F40" s="1">
        <v>0</v>
      </c>
      <c r="G40" s="6">
        <v>0</v>
      </c>
      <c r="H40" s="1">
        <v>2</v>
      </c>
      <c r="I40" s="6">
        <v>574940</v>
      </c>
    </row>
    <row r="41" spans="1:9" x14ac:dyDescent="0.25">
      <c r="A41" s="1" t="s">
        <v>340</v>
      </c>
      <c r="B41" s="1">
        <v>1</v>
      </c>
      <c r="C41" s="6">
        <v>153012</v>
      </c>
      <c r="D41" s="1">
        <v>0</v>
      </c>
      <c r="E41" s="6">
        <v>0</v>
      </c>
      <c r="F41" s="1">
        <v>0</v>
      </c>
      <c r="G41" s="6">
        <v>0</v>
      </c>
      <c r="H41" s="1">
        <v>1</v>
      </c>
      <c r="I41" s="6">
        <v>153012</v>
      </c>
    </row>
    <row r="42" spans="1:9" x14ac:dyDescent="0.25">
      <c r="A42" s="1" t="s">
        <v>341</v>
      </c>
      <c r="B42" s="1">
        <v>0</v>
      </c>
      <c r="C42" s="6">
        <v>0</v>
      </c>
      <c r="D42" s="1">
        <v>0</v>
      </c>
      <c r="E42" s="6">
        <v>0</v>
      </c>
      <c r="F42" s="1">
        <v>5</v>
      </c>
      <c r="G42" s="6">
        <v>1596881.6683999998</v>
      </c>
      <c r="H42" s="1">
        <v>5</v>
      </c>
      <c r="I42" s="6">
        <v>1596881.6683999998</v>
      </c>
    </row>
    <row r="43" spans="1:9" x14ac:dyDescent="0.25">
      <c r="A43" s="1" t="s">
        <v>342</v>
      </c>
      <c r="B43" s="1">
        <v>0</v>
      </c>
      <c r="C43" s="6">
        <v>0</v>
      </c>
      <c r="D43" s="1">
        <v>4</v>
      </c>
      <c r="E43" s="6">
        <v>1334971.22</v>
      </c>
      <c r="F43" s="1">
        <v>0</v>
      </c>
      <c r="G43" s="6">
        <v>0</v>
      </c>
      <c r="H43" s="1">
        <v>4</v>
      </c>
      <c r="I43" s="6">
        <v>1334971.22</v>
      </c>
    </row>
    <row r="44" spans="1:9" x14ac:dyDescent="0.25">
      <c r="A44" s="1" t="s">
        <v>343</v>
      </c>
      <c r="B44" s="1">
        <v>0</v>
      </c>
      <c r="C44" s="6">
        <v>0</v>
      </c>
      <c r="D44" s="1">
        <v>10</v>
      </c>
      <c r="E44" s="6">
        <v>18716033.940559998</v>
      </c>
      <c r="F44" s="1">
        <v>0</v>
      </c>
      <c r="G44" s="6">
        <v>0</v>
      </c>
      <c r="H44" s="1">
        <v>10</v>
      </c>
      <c r="I44" s="6">
        <v>18716033.940559998</v>
      </c>
    </row>
    <row r="45" spans="1:9" x14ac:dyDescent="0.25">
      <c r="A45" s="1" t="s">
        <v>36</v>
      </c>
      <c r="B45" s="1">
        <v>0</v>
      </c>
      <c r="C45" s="6">
        <v>0</v>
      </c>
      <c r="D45" s="1">
        <v>12</v>
      </c>
      <c r="E45" s="6">
        <v>100416758.57842</v>
      </c>
      <c r="F45" s="1">
        <v>0</v>
      </c>
      <c r="G45" s="6">
        <v>0</v>
      </c>
      <c r="H45" s="1">
        <v>12</v>
      </c>
      <c r="I45" s="6">
        <v>100416758.57842</v>
      </c>
    </row>
    <row r="46" spans="1:9" x14ac:dyDescent="0.25">
      <c r="A46" s="1" t="s">
        <v>344</v>
      </c>
      <c r="B46" s="1">
        <v>1</v>
      </c>
      <c r="C46" s="6">
        <v>218719</v>
      </c>
      <c r="D46" s="1">
        <v>0</v>
      </c>
      <c r="E46" s="6">
        <v>0</v>
      </c>
      <c r="F46" s="1">
        <v>0</v>
      </c>
      <c r="G46" s="6">
        <v>0</v>
      </c>
      <c r="H46" s="1">
        <v>1</v>
      </c>
      <c r="I46" s="6">
        <v>218719</v>
      </c>
    </row>
    <row r="47" spans="1:9" x14ac:dyDescent="0.25">
      <c r="A47" s="1" t="s">
        <v>345</v>
      </c>
      <c r="B47" s="1">
        <v>1</v>
      </c>
      <c r="C47" s="6">
        <v>1175020</v>
      </c>
      <c r="D47" s="1">
        <v>0</v>
      </c>
      <c r="E47" s="6">
        <v>0</v>
      </c>
      <c r="F47" s="1">
        <v>0</v>
      </c>
      <c r="G47" s="6">
        <v>0</v>
      </c>
      <c r="H47" s="1">
        <v>1</v>
      </c>
      <c r="I47" s="6">
        <v>1175020</v>
      </c>
    </row>
    <row r="48" spans="1:9" x14ac:dyDescent="0.25">
      <c r="A48" s="1" t="s">
        <v>346</v>
      </c>
      <c r="B48" s="1">
        <v>1</v>
      </c>
      <c r="C48" s="6">
        <v>378300</v>
      </c>
      <c r="D48" s="1">
        <v>0</v>
      </c>
      <c r="E48" s="6">
        <v>0</v>
      </c>
      <c r="F48" s="1">
        <v>0</v>
      </c>
      <c r="G48" s="6">
        <v>0</v>
      </c>
      <c r="H48" s="1">
        <v>1</v>
      </c>
      <c r="I48" s="6">
        <v>378300</v>
      </c>
    </row>
    <row r="49" spans="1:9" x14ac:dyDescent="0.25">
      <c r="A49" s="1" t="s">
        <v>347</v>
      </c>
      <c r="B49" s="1">
        <v>1</v>
      </c>
      <c r="C49" s="6">
        <v>111000</v>
      </c>
      <c r="D49" s="1">
        <v>0</v>
      </c>
      <c r="E49" s="6">
        <v>0</v>
      </c>
      <c r="F49" s="1">
        <v>0</v>
      </c>
      <c r="G49" s="6">
        <v>0</v>
      </c>
      <c r="H49" s="1">
        <v>1</v>
      </c>
      <c r="I49" s="6">
        <v>111000</v>
      </c>
    </row>
    <row r="50" spans="1:9" x14ac:dyDescent="0.25">
      <c r="A50" s="1" t="s">
        <v>348</v>
      </c>
      <c r="B50" s="1">
        <v>1</v>
      </c>
      <c r="C50" s="6">
        <v>633000</v>
      </c>
      <c r="D50" s="1">
        <v>0</v>
      </c>
      <c r="E50" s="6">
        <v>0</v>
      </c>
      <c r="F50" s="1">
        <v>0</v>
      </c>
      <c r="G50" s="6">
        <v>0</v>
      </c>
      <c r="H50" s="1">
        <v>1</v>
      </c>
      <c r="I50" s="6">
        <v>633000</v>
      </c>
    </row>
    <row r="51" spans="1:9" x14ac:dyDescent="0.25">
      <c r="A51" s="1" t="s">
        <v>349</v>
      </c>
      <c r="B51" s="1">
        <v>1</v>
      </c>
      <c r="C51" s="6">
        <v>302500</v>
      </c>
      <c r="D51" s="1">
        <v>0</v>
      </c>
      <c r="E51" s="6">
        <v>0</v>
      </c>
      <c r="F51" s="1">
        <v>0</v>
      </c>
      <c r="G51" s="6">
        <v>0</v>
      </c>
      <c r="H51" s="1">
        <v>1</v>
      </c>
      <c r="I51" s="6">
        <v>302500</v>
      </c>
    </row>
    <row r="52" spans="1:9" x14ac:dyDescent="0.25">
      <c r="A52" s="1" t="s">
        <v>350</v>
      </c>
      <c r="B52" s="1">
        <v>1</v>
      </c>
      <c r="C52" s="6">
        <v>10000</v>
      </c>
      <c r="D52" s="1">
        <v>0</v>
      </c>
      <c r="E52" s="6">
        <v>0</v>
      </c>
      <c r="F52" s="1">
        <v>0</v>
      </c>
      <c r="G52" s="6">
        <v>0</v>
      </c>
      <c r="H52" s="1">
        <v>1</v>
      </c>
      <c r="I52" s="6">
        <v>10000</v>
      </c>
    </row>
    <row r="53" spans="1:9" x14ac:dyDescent="0.25">
      <c r="A53" s="1" t="s">
        <v>351</v>
      </c>
      <c r="B53" s="1">
        <v>0</v>
      </c>
      <c r="C53" s="6">
        <v>0</v>
      </c>
      <c r="D53" s="1">
        <v>1</v>
      </c>
      <c r="E53" s="6">
        <v>182400</v>
      </c>
      <c r="F53" s="1">
        <v>0</v>
      </c>
      <c r="G53" s="6">
        <v>0</v>
      </c>
      <c r="H53" s="1">
        <v>1</v>
      </c>
      <c r="I53" s="6">
        <v>182400</v>
      </c>
    </row>
    <row r="54" spans="1:9" x14ac:dyDescent="0.25">
      <c r="A54" s="1" t="s">
        <v>352</v>
      </c>
      <c r="B54" s="1">
        <v>2</v>
      </c>
      <c r="C54" s="6">
        <v>285560</v>
      </c>
      <c r="D54" s="1">
        <v>0</v>
      </c>
      <c r="E54" s="6">
        <v>0</v>
      </c>
      <c r="F54" s="1">
        <v>0</v>
      </c>
      <c r="G54" s="6">
        <v>0</v>
      </c>
      <c r="H54" s="1">
        <v>2</v>
      </c>
      <c r="I54" s="6">
        <v>285560</v>
      </c>
    </row>
    <row r="55" spans="1:9" x14ac:dyDescent="0.25">
      <c r="A55" s="1" t="s">
        <v>353</v>
      </c>
      <c r="B55" s="1">
        <v>5</v>
      </c>
      <c r="C55" s="6">
        <v>3718772.2199999997</v>
      </c>
      <c r="D55" s="1">
        <v>1</v>
      </c>
      <c r="E55" s="6">
        <v>0</v>
      </c>
      <c r="F55" s="1">
        <v>0</v>
      </c>
      <c r="G55" s="6">
        <v>0</v>
      </c>
      <c r="H55" s="1">
        <v>6</v>
      </c>
      <c r="I55" s="6">
        <v>3718772.2199999997</v>
      </c>
    </row>
    <row r="56" spans="1:9" x14ac:dyDescent="0.25">
      <c r="A56" s="1" t="s">
        <v>354</v>
      </c>
      <c r="B56" s="1">
        <v>2</v>
      </c>
      <c r="C56" s="6">
        <v>9605700</v>
      </c>
      <c r="D56" s="1">
        <v>0</v>
      </c>
      <c r="E56" s="6">
        <v>0</v>
      </c>
      <c r="F56" s="1">
        <v>0</v>
      </c>
      <c r="G56" s="6">
        <v>0</v>
      </c>
      <c r="H56" s="1">
        <v>2</v>
      </c>
      <c r="I56" s="6">
        <v>9605700</v>
      </c>
    </row>
    <row r="57" spans="1:9" x14ac:dyDescent="0.25">
      <c r="A57" s="1" t="s">
        <v>355</v>
      </c>
      <c r="B57" s="1">
        <v>0</v>
      </c>
      <c r="C57" s="6">
        <v>0</v>
      </c>
      <c r="D57" s="1">
        <v>1</v>
      </c>
      <c r="E57" s="6">
        <v>1</v>
      </c>
      <c r="F57" s="1">
        <v>0</v>
      </c>
      <c r="G57" s="6">
        <v>0</v>
      </c>
      <c r="H57" s="1">
        <v>1</v>
      </c>
      <c r="I57" s="6">
        <v>1</v>
      </c>
    </row>
    <row r="58" spans="1:9" x14ac:dyDescent="0.25">
      <c r="A58" s="1" t="s">
        <v>356</v>
      </c>
      <c r="B58" s="1">
        <v>1</v>
      </c>
      <c r="C58" s="6">
        <v>3093600</v>
      </c>
      <c r="D58" s="1">
        <v>0</v>
      </c>
      <c r="E58" s="6">
        <v>0</v>
      </c>
      <c r="F58" s="1">
        <v>0</v>
      </c>
      <c r="G58" s="6">
        <v>0</v>
      </c>
      <c r="H58" s="1">
        <v>1</v>
      </c>
      <c r="I58" s="6">
        <v>3093600</v>
      </c>
    </row>
    <row r="59" spans="1:9" x14ac:dyDescent="0.25">
      <c r="A59" s="1" t="s">
        <v>40</v>
      </c>
      <c r="B59" s="1">
        <v>2</v>
      </c>
      <c r="C59" s="6">
        <v>29999000</v>
      </c>
      <c r="D59" s="1">
        <v>0</v>
      </c>
      <c r="E59" s="6">
        <v>0</v>
      </c>
      <c r="F59" s="1">
        <v>0</v>
      </c>
      <c r="G59" s="6">
        <v>0</v>
      </c>
      <c r="H59" s="1">
        <v>2</v>
      </c>
      <c r="I59" s="6">
        <v>29999000</v>
      </c>
    </row>
    <row r="60" spans="1:9" x14ac:dyDescent="0.25">
      <c r="A60" s="1" t="s">
        <v>357</v>
      </c>
      <c r="B60" s="1">
        <v>1</v>
      </c>
      <c r="C60" s="6">
        <v>6300000</v>
      </c>
      <c r="D60" s="1">
        <v>0</v>
      </c>
      <c r="E60" s="6">
        <v>0</v>
      </c>
      <c r="F60" s="1">
        <v>0</v>
      </c>
      <c r="G60" s="6">
        <v>0</v>
      </c>
      <c r="H60" s="1">
        <v>1</v>
      </c>
      <c r="I60" s="6">
        <v>6300000</v>
      </c>
    </row>
    <row r="61" spans="1:9" x14ac:dyDescent="0.25">
      <c r="A61" s="1" t="s">
        <v>358</v>
      </c>
      <c r="B61" s="1">
        <v>1</v>
      </c>
      <c r="C61" s="6">
        <v>600000</v>
      </c>
      <c r="D61" s="1">
        <v>0</v>
      </c>
      <c r="E61" s="6">
        <v>0</v>
      </c>
      <c r="F61" s="1">
        <v>0</v>
      </c>
      <c r="G61" s="6">
        <v>0</v>
      </c>
      <c r="H61" s="1">
        <v>1</v>
      </c>
      <c r="I61" s="6">
        <v>600000</v>
      </c>
    </row>
    <row r="62" spans="1:9" x14ac:dyDescent="0.25">
      <c r="A62" s="1" t="s">
        <v>359</v>
      </c>
      <c r="B62" s="1">
        <v>1</v>
      </c>
      <c r="C62" s="6">
        <v>190000</v>
      </c>
      <c r="D62" s="1">
        <v>0</v>
      </c>
      <c r="E62" s="6">
        <v>0</v>
      </c>
      <c r="F62" s="1">
        <v>0</v>
      </c>
      <c r="G62" s="6">
        <v>0</v>
      </c>
      <c r="H62" s="1">
        <v>1</v>
      </c>
      <c r="I62" s="6">
        <v>190000</v>
      </c>
    </row>
    <row r="63" spans="1:9" x14ac:dyDescent="0.25">
      <c r="A63" s="1" t="s">
        <v>360</v>
      </c>
      <c r="B63" s="1">
        <v>1</v>
      </c>
      <c r="C63" s="6">
        <v>250000</v>
      </c>
      <c r="D63" s="1">
        <v>0</v>
      </c>
      <c r="E63" s="6">
        <v>0</v>
      </c>
      <c r="F63" s="1">
        <v>0</v>
      </c>
      <c r="G63" s="6">
        <v>0</v>
      </c>
      <c r="H63" s="1">
        <v>1</v>
      </c>
      <c r="I63" s="6">
        <v>250000</v>
      </c>
    </row>
    <row r="64" spans="1:9" x14ac:dyDescent="0.25">
      <c r="A64" s="1" t="s">
        <v>361</v>
      </c>
      <c r="B64" s="1">
        <v>1</v>
      </c>
      <c r="C64" s="6">
        <v>0</v>
      </c>
      <c r="D64" s="1">
        <v>0</v>
      </c>
      <c r="E64" s="6">
        <v>0</v>
      </c>
      <c r="F64" s="1">
        <v>0</v>
      </c>
      <c r="G64" s="6">
        <v>0</v>
      </c>
      <c r="H64" s="1">
        <v>1</v>
      </c>
      <c r="I64" s="6">
        <v>0</v>
      </c>
    </row>
    <row r="65" spans="1:9" x14ac:dyDescent="0.25">
      <c r="A65" s="1" t="s">
        <v>39</v>
      </c>
      <c r="B65" s="1">
        <v>3</v>
      </c>
      <c r="C65" s="6">
        <v>36343000</v>
      </c>
      <c r="D65" s="1">
        <v>0</v>
      </c>
      <c r="E65" s="6">
        <v>0</v>
      </c>
      <c r="F65" s="1">
        <v>0</v>
      </c>
      <c r="G65" s="6">
        <v>0</v>
      </c>
      <c r="H65" s="1">
        <v>3</v>
      </c>
      <c r="I65" s="6">
        <v>36343000</v>
      </c>
    </row>
    <row r="66" spans="1:9" x14ac:dyDescent="0.25">
      <c r="A66" s="1" t="s">
        <v>362</v>
      </c>
      <c r="B66" s="1">
        <v>1</v>
      </c>
      <c r="C66" s="6">
        <v>314600</v>
      </c>
      <c r="D66" s="1">
        <v>0</v>
      </c>
      <c r="E66" s="6">
        <v>0</v>
      </c>
      <c r="F66" s="1">
        <v>0</v>
      </c>
      <c r="G66" s="6">
        <v>0</v>
      </c>
      <c r="H66" s="1">
        <v>1</v>
      </c>
      <c r="I66" s="6">
        <v>314600</v>
      </c>
    </row>
    <row r="67" spans="1:9" x14ac:dyDescent="0.25">
      <c r="A67" s="1" t="s">
        <v>363</v>
      </c>
      <c r="B67" s="1">
        <v>1</v>
      </c>
      <c r="C67" s="6">
        <v>190080</v>
      </c>
      <c r="D67" s="1">
        <v>0</v>
      </c>
      <c r="E67" s="6">
        <v>0</v>
      </c>
      <c r="F67" s="1">
        <v>0</v>
      </c>
      <c r="G67" s="6">
        <v>0</v>
      </c>
      <c r="H67" s="1">
        <v>1</v>
      </c>
      <c r="I67" s="6">
        <v>190080</v>
      </c>
    </row>
    <row r="68" spans="1:9" x14ac:dyDescent="0.25">
      <c r="A68" s="1" t="s">
        <v>364</v>
      </c>
      <c r="B68" s="1">
        <v>1</v>
      </c>
      <c r="C68" s="6">
        <v>1446060</v>
      </c>
      <c r="D68" s="1">
        <v>0</v>
      </c>
      <c r="E68" s="6">
        <v>0</v>
      </c>
      <c r="F68" s="1">
        <v>0</v>
      </c>
      <c r="G68" s="6">
        <v>0</v>
      </c>
      <c r="H68" s="1">
        <v>1</v>
      </c>
      <c r="I68" s="6">
        <v>1446060</v>
      </c>
    </row>
    <row r="69" spans="1:9" x14ac:dyDescent="0.25">
      <c r="A69" s="1" t="s">
        <v>365</v>
      </c>
      <c r="B69" s="1">
        <v>1</v>
      </c>
      <c r="C69" s="6">
        <v>365920.8</v>
      </c>
      <c r="D69" s="1">
        <v>0</v>
      </c>
      <c r="E69" s="6">
        <v>0</v>
      </c>
      <c r="F69" s="1">
        <v>0</v>
      </c>
      <c r="G69" s="6">
        <v>0</v>
      </c>
      <c r="H69" s="1">
        <v>1</v>
      </c>
      <c r="I69" s="6">
        <v>365920.8</v>
      </c>
    </row>
    <row r="70" spans="1:9" x14ac:dyDescent="0.25">
      <c r="A70" s="1" t="s">
        <v>366</v>
      </c>
      <c r="B70" s="1">
        <v>1</v>
      </c>
      <c r="C70" s="6">
        <v>1270000</v>
      </c>
      <c r="D70" s="1">
        <v>0</v>
      </c>
      <c r="E70" s="6">
        <v>0</v>
      </c>
      <c r="F70" s="1">
        <v>0</v>
      </c>
      <c r="G70" s="6">
        <v>0</v>
      </c>
      <c r="H70" s="1">
        <v>1</v>
      </c>
      <c r="I70" s="6">
        <v>1270000</v>
      </c>
    </row>
    <row r="71" spans="1:9" x14ac:dyDescent="0.25">
      <c r="A71" s="1" t="s">
        <v>367</v>
      </c>
      <c r="B71" s="1">
        <v>0</v>
      </c>
      <c r="C71" s="6">
        <v>0</v>
      </c>
      <c r="D71" s="1">
        <v>1</v>
      </c>
      <c r="E71" s="6">
        <v>0</v>
      </c>
      <c r="F71" s="1">
        <v>0</v>
      </c>
      <c r="G71" s="6">
        <v>0</v>
      </c>
      <c r="H71" s="1">
        <v>1</v>
      </c>
      <c r="I71" s="6">
        <v>0</v>
      </c>
    </row>
    <row r="72" spans="1:9" x14ac:dyDescent="0.25">
      <c r="A72" s="1" t="s">
        <v>41</v>
      </c>
      <c r="B72" s="1">
        <v>2</v>
      </c>
      <c r="C72" s="6">
        <v>25265435.385758199</v>
      </c>
      <c r="D72" s="1">
        <v>0</v>
      </c>
      <c r="E72" s="6">
        <v>0</v>
      </c>
      <c r="F72" s="1">
        <v>0</v>
      </c>
      <c r="G72" s="6">
        <v>0</v>
      </c>
      <c r="H72" s="1">
        <v>2</v>
      </c>
      <c r="I72" s="6">
        <v>25265435.385758199</v>
      </c>
    </row>
    <row r="73" spans="1:9" x14ac:dyDescent="0.25">
      <c r="A73" s="1" t="s">
        <v>42</v>
      </c>
      <c r="B73" s="1">
        <v>1</v>
      </c>
      <c r="C73" s="6">
        <v>19940000</v>
      </c>
      <c r="D73" s="1">
        <v>0</v>
      </c>
      <c r="E73" s="6">
        <v>0</v>
      </c>
      <c r="F73" s="1">
        <v>0</v>
      </c>
      <c r="G73" s="6">
        <v>0</v>
      </c>
      <c r="H73" s="1">
        <v>1</v>
      </c>
      <c r="I73" s="6">
        <v>19940000</v>
      </c>
    </row>
    <row r="74" spans="1:9" x14ac:dyDescent="0.25">
      <c r="A74" s="1" t="s">
        <v>368</v>
      </c>
      <c r="B74" s="1">
        <v>1</v>
      </c>
      <c r="C74" s="6">
        <v>627970</v>
      </c>
      <c r="D74" s="1">
        <v>0</v>
      </c>
      <c r="E74" s="6">
        <v>0</v>
      </c>
      <c r="F74" s="1">
        <v>0</v>
      </c>
      <c r="G74" s="6">
        <v>0</v>
      </c>
      <c r="H74" s="1">
        <v>1</v>
      </c>
      <c r="I74" s="6">
        <v>627970</v>
      </c>
    </row>
    <row r="75" spans="1:9" x14ac:dyDescent="0.25">
      <c r="A75" s="1" t="s">
        <v>369</v>
      </c>
      <c r="B75" s="1">
        <v>2</v>
      </c>
      <c r="C75" s="6">
        <v>2</v>
      </c>
      <c r="D75" s="1">
        <v>0</v>
      </c>
      <c r="E75" s="6">
        <v>0</v>
      </c>
      <c r="F75" s="1">
        <v>0</v>
      </c>
      <c r="G75" s="6">
        <v>0</v>
      </c>
      <c r="H75" s="1">
        <v>2</v>
      </c>
      <c r="I75" s="6">
        <v>2</v>
      </c>
    </row>
    <row r="76" spans="1:9" x14ac:dyDescent="0.25">
      <c r="A76" s="1" t="s">
        <v>370</v>
      </c>
      <c r="B76" s="1">
        <v>3</v>
      </c>
      <c r="C76" s="6">
        <v>703554</v>
      </c>
      <c r="D76" s="1">
        <v>0</v>
      </c>
      <c r="E76" s="6">
        <v>0</v>
      </c>
      <c r="F76" s="1">
        <v>0</v>
      </c>
      <c r="G76" s="6">
        <v>0</v>
      </c>
      <c r="H76" s="1">
        <v>3</v>
      </c>
      <c r="I76" s="6">
        <v>703554</v>
      </c>
    </row>
    <row r="77" spans="1:9" x14ac:dyDescent="0.25">
      <c r="A77" s="1" t="s">
        <v>371</v>
      </c>
      <c r="B77" s="1">
        <v>4</v>
      </c>
      <c r="C77" s="6">
        <v>649365.15</v>
      </c>
      <c r="D77" s="1">
        <v>2</v>
      </c>
      <c r="E77" s="6">
        <v>307837.15000000002</v>
      </c>
      <c r="F77" s="1">
        <v>0</v>
      </c>
      <c r="G77" s="6">
        <v>0</v>
      </c>
      <c r="H77" s="1">
        <v>6</v>
      </c>
      <c r="I77" s="6">
        <v>957202.3</v>
      </c>
    </row>
    <row r="78" spans="1:9" x14ac:dyDescent="0.25">
      <c r="A78" s="1" t="s">
        <v>372</v>
      </c>
      <c r="B78" s="1">
        <v>3</v>
      </c>
      <c r="C78" s="6">
        <v>308016.00000000006</v>
      </c>
      <c r="D78" s="1">
        <v>0</v>
      </c>
      <c r="E78" s="6">
        <v>0</v>
      </c>
      <c r="F78" s="1">
        <v>0</v>
      </c>
      <c r="G78" s="6">
        <v>0</v>
      </c>
      <c r="H78" s="1">
        <v>3</v>
      </c>
      <c r="I78" s="6">
        <v>308016.00000000006</v>
      </c>
    </row>
    <row r="79" spans="1:9" x14ac:dyDescent="0.25">
      <c r="A79" s="1" t="s">
        <v>373</v>
      </c>
      <c r="B79" s="1">
        <v>1</v>
      </c>
      <c r="C79" s="6">
        <v>111291.53760000001</v>
      </c>
      <c r="D79" s="1">
        <v>0</v>
      </c>
      <c r="E79" s="6">
        <v>0</v>
      </c>
      <c r="F79" s="1">
        <v>0</v>
      </c>
      <c r="G79" s="6">
        <v>0</v>
      </c>
      <c r="H79" s="1">
        <v>1</v>
      </c>
      <c r="I79" s="6">
        <v>111291.53760000001</v>
      </c>
    </row>
    <row r="80" spans="1:9" x14ac:dyDescent="0.25">
      <c r="A80" s="1" t="s">
        <v>374</v>
      </c>
      <c r="B80" s="1">
        <v>1</v>
      </c>
      <c r="C80" s="6">
        <v>0</v>
      </c>
      <c r="D80" s="1">
        <v>1</v>
      </c>
      <c r="E80" s="6">
        <v>0</v>
      </c>
      <c r="F80" s="1">
        <v>0</v>
      </c>
      <c r="G80" s="6">
        <v>0</v>
      </c>
      <c r="H80" s="1">
        <v>2</v>
      </c>
      <c r="I80" s="6">
        <v>0</v>
      </c>
    </row>
    <row r="81" spans="1:9" x14ac:dyDescent="0.25">
      <c r="A81" s="1" t="s">
        <v>34</v>
      </c>
      <c r="B81" s="1">
        <v>9</v>
      </c>
      <c r="C81" s="6">
        <v>287903146.49000001</v>
      </c>
      <c r="D81" s="1">
        <v>0</v>
      </c>
      <c r="E81" s="6">
        <v>0</v>
      </c>
      <c r="F81" s="1">
        <v>0</v>
      </c>
      <c r="G81" s="6">
        <v>0</v>
      </c>
      <c r="H81" s="1">
        <v>9</v>
      </c>
      <c r="I81" s="6">
        <v>287903146.49000001</v>
      </c>
    </row>
    <row r="82" spans="1:9" x14ac:dyDescent="0.25">
      <c r="A82" s="1" t="s">
        <v>375</v>
      </c>
      <c r="B82" s="1">
        <v>1</v>
      </c>
      <c r="C82" s="6">
        <v>34500</v>
      </c>
      <c r="D82" s="1">
        <v>0</v>
      </c>
      <c r="E82" s="6">
        <v>0</v>
      </c>
      <c r="F82" s="1">
        <v>0</v>
      </c>
      <c r="G82" s="6">
        <v>0</v>
      </c>
      <c r="H82" s="1">
        <v>1</v>
      </c>
      <c r="I82" s="6">
        <v>34500</v>
      </c>
    </row>
    <row r="83" spans="1:9" x14ac:dyDescent="0.25">
      <c r="A83" s="1" t="s">
        <v>376</v>
      </c>
      <c r="B83" s="1">
        <v>0</v>
      </c>
      <c r="C83" s="6">
        <v>0</v>
      </c>
      <c r="D83" s="1">
        <v>4</v>
      </c>
      <c r="E83" s="6">
        <v>1</v>
      </c>
      <c r="F83" s="1">
        <v>0</v>
      </c>
      <c r="G83" s="6">
        <v>0</v>
      </c>
      <c r="H83" s="1">
        <v>4</v>
      </c>
      <c r="I83" s="6">
        <v>1</v>
      </c>
    </row>
    <row r="84" spans="1:9" x14ac:dyDescent="0.25">
      <c r="A84" s="1" t="s">
        <v>377</v>
      </c>
      <c r="B84" s="1">
        <v>0</v>
      </c>
      <c r="C84" s="6">
        <v>0</v>
      </c>
      <c r="D84" s="1">
        <v>1</v>
      </c>
      <c r="E84" s="6">
        <v>1</v>
      </c>
      <c r="F84" s="1">
        <v>0</v>
      </c>
      <c r="G84" s="6">
        <v>0</v>
      </c>
      <c r="H84" s="1">
        <v>1</v>
      </c>
      <c r="I84" s="6">
        <v>1</v>
      </c>
    </row>
    <row r="85" spans="1:9" x14ac:dyDescent="0.25">
      <c r="A85" s="1" t="s">
        <v>378</v>
      </c>
      <c r="B85" s="1">
        <v>1</v>
      </c>
      <c r="C85" s="6">
        <v>300000</v>
      </c>
      <c r="D85" s="1">
        <v>0</v>
      </c>
      <c r="E85" s="6">
        <v>0</v>
      </c>
      <c r="F85" s="1">
        <v>0</v>
      </c>
      <c r="G85" s="6">
        <v>0</v>
      </c>
      <c r="H85" s="1">
        <v>1</v>
      </c>
      <c r="I85" s="6">
        <v>300000</v>
      </c>
    </row>
    <row r="86" spans="1:9" x14ac:dyDescent="0.25">
      <c r="A86" s="1" t="s">
        <v>379</v>
      </c>
      <c r="B86" s="1">
        <v>1</v>
      </c>
      <c r="C86" s="6">
        <v>1</v>
      </c>
      <c r="D86" s="1">
        <v>0</v>
      </c>
      <c r="E86" s="6">
        <v>0</v>
      </c>
      <c r="F86" s="1">
        <v>0</v>
      </c>
      <c r="G86" s="6">
        <v>0</v>
      </c>
      <c r="H86" s="1">
        <v>1</v>
      </c>
      <c r="I86" s="6">
        <v>1</v>
      </c>
    </row>
    <row r="87" spans="1:9" x14ac:dyDescent="0.25">
      <c r="A87" s="1" t="s">
        <v>380</v>
      </c>
      <c r="B87" s="1">
        <v>1</v>
      </c>
      <c r="C87" s="6">
        <v>0.86477999999999999</v>
      </c>
      <c r="D87" s="1">
        <v>0</v>
      </c>
      <c r="E87" s="6">
        <v>0</v>
      </c>
      <c r="F87" s="1">
        <v>0</v>
      </c>
      <c r="G87" s="6">
        <v>0</v>
      </c>
      <c r="H87" s="1">
        <v>1</v>
      </c>
      <c r="I87" s="6">
        <v>0.86477999999999999</v>
      </c>
    </row>
    <row r="88" spans="1:9" x14ac:dyDescent="0.25">
      <c r="A88" s="1" t="s">
        <v>381</v>
      </c>
      <c r="B88" s="1">
        <v>0</v>
      </c>
      <c r="C88" s="6">
        <v>0</v>
      </c>
      <c r="D88" s="1">
        <v>1</v>
      </c>
      <c r="E88" s="6">
        <v>1838559.4</v>
      </c>
      <c r="F88" s="1">
        <v>0</v>
      </c>
      <c r="G88" s="6">
        <v>0</v>
      </c>
      <c r="H88" s="1">
        <v>1</v>
      </c>
      <c r="I88" s="6">
        <v>1838559.4</v>
      </c>
    </row>
    <row r="89" spans="1:9" x14ac:dyDescent="0.25">
      <c r="A89" s="1" t="s">
        <v>382</v>
      </c>
      <c r="B89" s="1">
        <v>2</v>
      </c>
      <c r="C89" s="6">
        <v>597172.19999999995</v>
      </c>
      <c r="D89" s="1">
        <v>0</v>
      </c>
      <c r="E89" s="6">
        <v>0</v>
      </c>
      <c r="F89" s="1">
        <v>0</v>
      </c>
      <c r="G89" s="6">
        <v>0</v>
      </c>
      <c r="H89" s="1">
        <v>2</v>
      </c>
      <c r="I89" s="6">
        <v>597172.19999999995</v>
      </c>
    </row>
    <row r="90" spans="1:9" x14ac:dyDescent="0.25">
      <c r="A90" s="1" t="s">
        <v>383</v>
      </c>
      <c r="B90" s="1">
        <v>4</v>
      </c>
      <c r="C90" s="6">
        <v>6152548</v>
      </c>
      <c r="D90" s="1">
        <v>0</v>
      </c>
      <c r="E90" s="6">
        <v>0</v>
      </c>
      <c r="F90" s="1">
        <v>0</v>
      </c>
      <c r="G90" s="6">
        <v>0</v>
      </c>
      <c r="H90" s="1">
        <v>4</v>
      </c>
      <c r="I90" s="6">
        <v>6152548</v>
      </c>
    </row>
    <row r="91" spans="1:9" x14ac:dyDescent="0.25">
      <c r="A91" s="1" t="s">
        <v>384</v>
      </c>
      <c r="B91" s="1">
        <v>2</v>
      </c>
      <c r="C91" s="6">
        <v>3527930.9167999998</v>
      </c>
      <c r="D91" s="1">
        <v>0</v>
      </c>
      <c r="E91" s="6">
        <v>0</v>
      </c>
      <c r="F91" s="1">
        <v>0</v>
      </c>
      <c r="G91" s="6">
        <v>0</v>
      </c>
      <c r="H91" s="1">
        <v>2</v>
      </c>
      <c r="I91" s="6">
        <v>3527930.9167999998</v>
      </c>
    </row>
    <row r="92" spans="1:9" x14ac:dyDescent="0.25">
      <c r="A92" s="1" t="s">
        <v>385</v>
      </c>
      <c r="B92" s="1">
        <v>1</v>
      </c>
      <c r="C92" s="6">
        <v>3722944</v>
      </c>
      <c r="D92" s="1">
        <v>0</v>
      </c>
      <c r="E92" s="6">
        <v>0</v>
      </c>
      <c r="F92" s="1">
        <v>0</v>
      </c>
      <c r="G92" s="6">
        <v>0</v>
      </c>
      <c r="H92" s="1">
        <v>1</v>
      </c>
      <c r="I92" s="6">
        <v>3722944</v>
      </c>
    </row>
    <row r="93" spans="1:9" x14ac:dyDescent="0.25">
      <c r="A93" s="1" t="s">
        <v>386</v>
      </c>
      <c r="B93" s="1">
        <v>1</v>
      </c>
      <c r="C93" s="6">
        <v>825700</v>
      </c>
      <c r="D93" s="1">
        <v>0</v>
      </c>
      <c r="E93" s="6">
        <v>0</v>
      </c>
      <c r="F93" s="1">
        <v>0</v>
      </c>
      <c r="G93" s="6">
        <v>0</v>
      </c>
      <c r="H93" s="1">
        <v>1</v>
      </c>
      <c r="I93" s="6">
        <v>825700</v>
      </c>
    </row>
    <row r="94" spans="1:9" x14ac:dyDescent="0.25">
      <c r="A94" s="1" t="s">
        <v>387</v>
      </c>
      <c r="B94" s="1">
        <v>1</v>
      </c>
      <c r="C94" s="6">
        <v>84990</v>
      </c>
      <c r="D94" s="1">
        <v>0</v>
      </c>
      <c r="E94" s="6">
        <v>0</v>
      </c>
      <c r="F94" s="1">
        <v>0</v>
      </c>
      <c r="G94" s="6">
        <v>0</v>
      </c>
      <c r="H94" s="1">
        <v>1</v>
      </c>
      <c r="I94" s="6">
        <v>84990</v>
      </c>
    </row>
    <row r="95" spans="1:9" x14ac:dyDescent="0.25">
      <c r="A95" s="1" t="s">
        <v>388</v>
      </c>
      <c r="B95" s="1">
        <v>0</v>
      </c>
      <c r="C95" s="6">
        <v>0</v>
      </c>
      <c r="D95" s="1">
        <v>1</v>
      </c>
      <c r="E95" s="6">
        <v>0</v>
      </c>
      <c r="F95" s="1">
        <v>0</v>
      </c>
      <c r="G95" s="6">
        <v>0</v>
      </c>
      <c r="H95" s="1">
        <v>1</v>
      </c>
      <c r="I95" s="6">
        <v>0</v>
      </c>
    </row>
    <row r="96" spans="1:9" x14ac:dyDescent="0.25">
      <c r="A96" s="1" t="s">
        <v>38</v>
      </c>
      <c r="B96" s="1">
        <v>2</v>
      </c>
      <c r="C96" s="6">
        <v>42045404.501699999</v>
      </c>
      <c r="D96" s="1">
        <v>0</v>
      </c>
      <c r="E96" s="6">
        <v>0</v>
      </c>
      <c r="F96" s="1">
        <v>0</v>
      </c>
      <c r="G96" s="6">
        <v>0</v>
      </c>
      <c r="H96" s="1">
        <v>2</v>
      </c>
      <c r="I96" s="6">
        <v>42045404.501699999</v>
      </c>
    </row>
    <row r="97" spans="1:9" x14ac:dyDescent="0.25">
      <c r="A97" s="1" t="s">
        <v>389</v>
      </c>
      <c r="B97" s="1">
        <v>4</v>
      </c>
      <c r="C97" s="6">
        <v>10611184.925094999</v>
      </c>
      <c r="D97" s="1">
        <v>0</v>
      </c>
      <c r="E97" s="6">
        <v>0</v>
      </c>
      <c r="F97" s="1">
        <v>0</v>
      </c>
      <c r="G97" s="6">
        <v>0</v>
      </c>
      <c r="H97" s="1">
        <v>4</v>
      </c>
      <c r="I97" s="6">
        <v>10611184.925094999</v>
      </c>
    </row>
    <row r="98" spans="1:9" x14ac:dyDescent="0.25">
      <c r="A98" s="1" t="s">
        <v>37</v>
      </c>
      <c r="B98" s="1">
        <v>1</v>
      </c>
      <c r="C98" s="6">
        <v>90000000</v>
      </c>
      <c r="D98" s="1">
        <v>0</v>
      </c>
      <c r="E98" s="6">
        <v>0</v>
      </c>
      <c r="F98" s="1">
        <v>0</v>
      </c>
      <c r="G98" s="6">
        <v>0</v>
      </c>
      <c r="H98" s="1">
        <v>1</v>
      </c>
      <c r="I98" s="6">
        <v>90000000</v>
      </c>
    </row>
    <row r="99" spans="1:9" x14ac:dyDescent="0.25">
      <c r="A99" s="1" t="s">
        <v>390</v>
      </c>
      <c r="B99" s="1">
        <v>2</v>
      </c>
      <c r="C99" s="6">
        <v>10825999.92</v>
      </c>
      <c r="D99" s="1">
        <v>0</v>
      </c>
      <c r="E99" s="6">
        <v>0</v>
      </c>
      <c r="F99" s="1">
        <v>0</v>
      </c>
      <c r="G99" s="6">
        <v>0</v>
      </c>
      <c r="H99" s="1">
        <v>2</v>
      </c>
      <c r="I99" s="6">
        <v>10825999.92</v>
      </c>
    </row>
    <row r="100" spans="1:9" x14ac:dyDescent="0.25">
      <c r="A100" s="1" t="s">
        <v>391</v>
      </c>
      <c r="B100" s="1">
        <v>1</v>
      </c>
      <c r="C100" s="6">
        <v>404449.37</v>
      </c>
      <c r="D100" s="1">
        <v>0</v>
      </c>
      <c r="E100" s="6">
        <v>0</v>
      </c>
      <c r="F100" s="1">
        <v>0</v>
      </c>
      <c r="G100" s="6">
        <v>0</v>
      </c>
      <c r="H100" s="1">
        <v>1</v>
      </c>
      <c r="I100" s="6">
        <v>404449.37</v>
      </c>
    </row>
    <row r="101" spans="1:9" x14ac:dyDescent="0.25">
      <c r="A101" s="1" t="s">
        <v>392</v>
      </c>
      <c r="B101" s="1">
        <v>1</v>
      </c>
      <c r="C101" s="6">
        <v>225600</v>
      </c>
      <c r="D101" s="1">
        <v>0</v>
      </c>
      <c r="E101" s="6">
        <v>0</v>
      </c>
      <c r="F101" s="1">
        <v>0</v>
      </c>
      <c r="G101" s="6">
        <v>0</v>
      </c>
      <c r="H101" s="1">
        <v>1</v>
      </c>
      <c r="I101" s="6">
        <v>225600</v>
      </c>
    </row>
    <row r="102" spans="1:9" x14ac:dyDescent="0.25">
      <c r="A102" s="1" t="s">
        <v>393</v>
      </c>
      <c r="B102" s="1">
        <v>1</v>
      </c>
      <c r="C102" s="6">
        <v>0</v>
      </c>
      <c r="D102" s="1">
        <v>0</v>
      </c>
      <c r="E102" s="6">
        <v>0</v>
      </c>
      <c r="F102" s="1">
        <v>0</v>
      </c>
      <c r="G102" s="6">
        <v>0</v>
      </c>
      <c r="H102" s="1">
        <v>1</v>
      </c>
      <c r="I102" s="6">
        <v>0</v>
      </c>
    </row>
    <row r="103" spans="1:9" x14ac:dyDescent="0.25">
      <c r="A103" s="1" t="s">
        <v>394</v>
      </c>
      <c r="B103" s="1">
        <v>1</v>
      </c>
      <c r="C103" s="6">
        <v>18888198.813999999</v>
      </c>
      <c r="D103" s="1">
        <v>0</v>
      </c>
      <c r="E103" s="6">
        <v>0</v>
      </c>
      <c r="F103" s="1">
        <v>0</v>
      </c>
      <c r="G103" s="6">
        <v>0</v>
      </c>
      <c r="H103" s="1">
        <v>1</v>
      </c>
      <c r="I103" s="6">
        <v>18888198.813999999</v>
      </c>
    </row>
    <row r="104" spans="1:9" x14ac:dyDescent="0.25">
      <c r="A104" s="1"/>
      <c r="B104" s="8">
        <v>142</v>
      </c>
      <c r="C104" s="9">
        <v>2137679356.5870011</v>
      </c>
      <c r="D104" s="8">
        <v>59</v>
      </c>
      <c r="E104" s="9">
        <v>609144943.45383751</v>
      </c>
      <c r="F104" s="8">
        <v>6</v>
      </c>
      <c r="G104" s="9">
        <v>2889366.2683999999</v>
      </c>
      <c r="H104" s="8">
        <v>207</v>
      </c>
      <c r="I104" s="9">
        <v>2749713666.3092399</v>
      </c>
    </row>
  </sheetData>
  <sortState ref="A3:I103">
    <sortCondition descending="1" ref="I1"/>
  </sortState>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31"/>
  <sheetViews>
    <sheetView topLeftCell="A12" workbookViewId="0">
      <selection activeCell="A17" sqref="A17"/>
    </sheetView>
  </sheetViews>
  <sheetFormatPr defaultColWidth="9.140625" defaultRowHeight="14.25" x14ac:dyDescent="0.2"/>
  <cols>
    <col min="1" max="1" width="33.85546875" style="1" bestFit="1" customWidth="1"/>
    <col min="2" max="2" width="9.140625" style="1" bestFit="1"/>
    <col min="3" max="3" width="20.42578125" style="1" bestFit="1" customWidth="1"/>
    <col min="4" max="4" width="9.140625" style="1" bestFit="1"/>
    <col min="5" max="5" width="18.7109375" style="1" bestFit="1" customWidth="1"/>
    <col min="6" max="6" width="9.140625" style="1" bestFit="1"/>
    <col min="7" max="7" width="16.28515625" style="1" bestFit="1" customWidth="1"/>
    <col min="8" max="8" width="9.140625" style="1" bestFit="1"/>
    <col min="9" max="9" width="20.42578125" style="1" bestFit="1" customWidth="1"/>
    <col min="10" max="10" width="9.140625" style="1" bestFit="1"/>
    <col min="11" max="16384" width="9.140625" style="1"/>
  </cols>
  <sheetData>
    <row r="1" spans="1:9" ht="15" x14ac:dyDescent="0.25">
      <c r="A1" s="8"/>
      <c r="B1" s="8" t="s">
        <v>72</v>
      </c>
      <c r="C1" s="8"/>
      <c r="D1" s="8" t="s">
        <v>73</v>
      </c>
      <c r="E1" s="8"/>
      <c r="F1" s="8" t="s">
        <v>74</v>
      </c>
      <c r="G1" s="8"/>
      <c r="H1" s="8" t="s">
        <v>75</v>
      </c>
      <c r="I1" s="8"/>
    </row>
    <row r="2" spans="1:9" ht="15" x14ac:dyDescent="0.25">
      <c r="A2" s="8"/>
      <c r="B2" s="8" t="s">
        <v>77</v>
      </c>
      <c r="C2" s="8" t="s">
        <v>78</v>
      </c>
      <c r="D2" s="8" t="s">
        <v>77</v>
      </c>
      <c r="E2" s="8" t="s">
        <v>78</v>
      </c>
      <c r="F2" s="8" t="s">
        <v>77</v>
      </c>
      <c r="G2" s="8" t="s">
        <v>78</v>
      </c>
      <c r="H2" s="8" t="s">
        <v>79</v>
      </c>
      <c r="I2" s="8" t="s">
        <v>78</v>
      </c>
    </row>
    <row r="3" spans="1:9" x14ac:dyDescent="0.2">
      <c r="A3" s="1" t="s">
        <v>395</v>
      </c>
      <c r="B3" s="1">
        <v>3</v>
      </c>
      <c r="C3" s="6">
        <v>6715664</v>
      </c>
      <c r="D3" s="1">
        <v>0</v>
      </c>
      <c r="E3" s="6">
        <v>0</v>
      </c>
      <c r="F3" s="1">
        <v>0</v>
      </c>
      <c r="G3" s="6">
        <v>0</v>
      </c>
      <c r="H3" s="1">
        <v>3</v>
      </c>
      <c r="I3" s="6">
        <v>6715664</v>
      </c>
    </row>
    <row r="4" spans="1:9" x14ac:dyDescent="0.2">
      <c r="A4" s="1" t="s">
        <v>396</v>
      </c>
      <c r="B4" s="1">
        <v>1</v>
      </c>
      <c r="C4" s="6">
        <v>18888198.813999999</v>
      </c>
      <c r="D4" s="1">
        <v>0</v>
      </c>
      <c r="E4" s="6">
        <v>0</v>
      </c>
      <c r="F4" s="1">
        <v>0</v>
      </c>
      <c r="G4" s="6">
        <v>0</v>
      </c>
      <c r="H4" s="1">
        <v>1</v>
      </c>
      <c r="I4" s="6">
        <v>18888198.813999999</v>
      </c>
    </row>
    <row r="5" spans="1:9" x14ac:dyDescent="0.2">
      <c r="A5" s="1" t="s">
        <v>397</v>
      </c>
      <c r="B5" s="1">
        <v>1</v>
      </c>
      <c r="C5" s="6">
        <v>8198500</v>
      </c>
      <c r="D5" s="1">
        <v>0</v>
      </c>
      <c r="E5" s="6">
        <v>0</v>
      </c>
      <c r="F5" s="1">
        <v>0</v>
      </c>
      <c r="G5" s="6">
        <v>0</v>
      </c>
      <c r="H5" s="1">
        <v>1</v>
      </c>
      <c r="I5" s="6">
        <v>8198500</v>
      </c>
    </row>
    <row r="6" spans="1:9" x14ac:dyDescent="0.2">
      <c r="A6" s="1" t="s">
        <v>29</v>
      </c>
      <c r="B6" s="1">
        <v>7</v>
      </c>
      <c r="C6" s="6">
        <v>31508263.1148462</v>
      </c>
      <c r="D6" s="1">
        <v>0</v>
      </c>
      <c r="E6" s="6">
        <v>0</v>
      </c>
      <c r="F6" s="1">
        <v>0</v>
      </c>
      <c r="G6" s="6">
        <v>0</v>
      </c>
      <c r="H6" s="1">
        <v>7</v>
      </c>
      <c r="I6" s="6">
        <v>31508263.1148462</v>
      </c>
    </row>
    <row r="7" spans="1:9" x14ac:dyDescent="0.2">
      <c r="A7" s="1" t="s">
        <v>398</v>
      </c>
      <c r="B7" s="1">
        <v>9</v>
      </c>
      <c r="C7" s="6">
        <v>12997350.220000001</v>
      </c>
      <c r="D7" s="1">
        <v>0</v>
      </c>
      <c r="E7" s="6">
        <v>0</v>
      </c>
      <c r="F7" s="1">
        <v>0</v>
      </c>
      <c r="G7" s="6">
        <v>0</v>
      </c>
      <c r="H7" s="1">
        <v>9</v>
      </c>
      <c r="I7" s="6">
        <v>12997350.220000001</v>
      </c>
    </row>
    <row r="8" spans="1:9" x14ac:dyDescent="0.2">
      <c r="A8" s="1" t="s">
        <v>25</v>
      </c>
      <c r="B8" s="1">
        <v>2</v>
      </c>
      <c r="C8" s="6">
        <v>169341219.59999999</v>
      </c>
      <c r="D8" s="1">
        <v>0</v>
      </c>
      <c r="E8" s="6">
        <v>0</v>
      </c>
      <c r="F8" s="1">
        <v>0</v>
      </c>
      <c r="G8" s="6">
        <v>0</v>
      </c>
      <c r="H8" s="1">
        <v>2</v>
      </c>
      <c r="I8" s="6">
        <v>169341219.59999999</v>
      </c>
    </row>
    <row r="9" spans="1:9" x14ac:dyDescent="0.2">
      <c r="A9" s="1" t="s">
        <v>22</v>
      </c>
      <c r="B9" s="1">
        <v>10</v>
      </c>
      <c r="C9" s="6">
        <v>236418710.99487999</v>
      </c>
      <c r="D9" s="1">
        <v>0</v>
      </c>
      <c r="E9" s="6">
        <v>0</v>
      </c>
      <c r="F9" s="1">
        <v>0</v>
      </c>
      <c r="G9" s="6">
        <v>0</v>
      </c>
      <c r="H9" s="1">
        <v>10</v>
      </c>
      <c r="I9" s="6">
        <v>236418710.99487999</v>
      </c>
    </row>
    <row r="10" spans="1:9" x14ac:dyDescent="0.2">
      <c r="A10" s="1" t="s">
        <v>20</v>
      </c>
      <c r="B10" s="1">
        <v>11</v>
      </c>
      <c r="C10" s="6">
        <v>816460719</v>
      </c>
      <c r="D10" s="1">
        <v>0</v>
      </c>
      <c r="E10" s="6">
        <v>0</v>
      </c>
      <c r="F10" s="1">
        <v>0</v>
      </c>
      <c r="G10" s="6">
        <v>0</v>
      </c>
      <c r="H10" s="1">
        <v>11</v>
      </c>
      <c r="I10" s="6">
        <v>816460719</v>
      </c>
    </row>
    <row r="11" spans="1:9" x14ac:dyDescent="0.2">
      <c r="A11" s="1" t="s">
        <v>399</v>
      </c>
      <c r="B11" s="1">
        <v>4</v>
      </c>
      <c r="C11" s="6">
        <v>8172290.5899999999</v>
      </c>
      <c r="D11" s="1">
        <v>0</v>
      </c>
      <c r="E11" s="6">
        <v>0</v>
      </c>
      <c r="F11" s="1">
        <v>0</v>
      </c>
      <c r="G11" s="6">
        <v>0</v>
      </c>
      <c r="H11" s="1">
        <v>4</v>
      </c>
      <c r="I11" s="6">
        <v>8172290.5899999999</v>
      </c>
    </row>
    <row r="12" spans="1:9" x14ac:dyDescent="0.2">
      <c r="A12" s="1" t="s">
        <v>400</v>
      </c>
      <c r="B12" s="1">
        <v>5</v>
      </c>
      <c r="C12" s="6">
        <v>5767631</v>
      </c>
      <c r="D12" s="1">
        <v>0</v>
      </c>
      <c r="E12" s="6">
        <v>0</v>
      </c>
      <c r="F12" s="1">
        <v>0</v>
      </c>
      <c r="G12" s="6">
        <v>0</v>
      </c>
      <c r="H12" s="1">
        <v>5</v>
      </c>
      <c r="I12" s="6">
        <v>5767631</v>
      </c>
    </row>
    <row r="13" spans="1:9" x14ac:dyDescent="0.2">
      <c r="A13" s="1" t="s">
        <v>401</v>
      </c>
      <c r="B13" s="1">
        <v>20</v>
      </c>
      <c r="C13" s="6">
        <v>8675722.0247799996</v>
      </c>
      <c r="D13" s="1">
        <v>17</v>
      </c>
      <c r="E13" s="6">
        <v>2588399.5499999998</v>
      </c>
      <c r="F13" s="1">
        <v>0</v>
      </c>
      <c r="G13" s="6">
        <v>0</v>
      </c>
      <c r="H13" s="1">
        <v>37</v>
      </c>
      <c r="I13" s="6">
        <v>11264121.574779999</v>
      </c>
    </row>
    <row r="14" spans="1:9" x14ac:dyDescent="0.2">
      <c r="A14" s="1" t="s">
        <v>402</v>
      </c>
      <c r="B14" s="1">
        <v>1</v>
      </c>
      <c r="C14" s="6">
        <v>21660000</v>
      </c>
      <c r="D14" s="1">
        <v>0</v>
      </c>
      <c r="E14" s="6">
        <v>0</v>
      </c>
      <c r="F14" s="1">
        <v>0</v>
      </c>
      <c r="G14" s="6">
        <v>0</v>
      </c>
      <c r="H14" s="1">
        <v>1</v>
      </c>
      <c r="I14" s="6">
        <v>21660000</v>
      </c>
    </row>
    <row r="15" spans="1:9" x14ac:dyDescent="0.2">
      <c r="A15" s="1" t="s">
        <v>21</v>
      </c>
      <c r="B15" s="1">
        <v>0</v>
      </c>
      <c r="C15" s="6">
        <v>0</v>
      </c>
      <c r="D15" s="1">
        <v>37</v>
      </c>
      <c r="E15" s="6">
        <v>601388617.31383777</v>
      </c>
      <c r="F15" s="1">
        <v>5</v>
      </c>
      <c r="G15" s="6">
        <v>1596881.6683999998</v>
      </c>
      <c r="H15" s="1">
        <v>42</v>
      </c>
      <c r="I15" s="6">
        <v>602985498.98223782</v>
      </c>
    </row>
    <row r="16" spans="1:9" x14ac:dyDescent="0.2">
      <c r="A16" s="1" t="s">
        <v>403</v>
      </c>
      <c r="B16" s="1">
        <v>1</v>
      </c>
      <c r="C16" s="6">
        <v>65000</v>
      </c>
      <c r="D16" s="1">
        <v>0</v>
      </c>
      <c r="E16" s="6">
        <v>0</v>
      </c>
      <c r="F16" s="1">
        <v>0</v>
      </c>
      <c r="G16" s="6">
        <v>0</v>
      </c>
      <c r="H16" s="1">
        <v>1</v>
      </c>
      <c r="I16" s="6">
        <v>65000</v>
      </c>
    </row>
    <row r="17" spans="1:9" x14ac:dyDescent="0.2">
      <c r="A17" s="1" t="s">
        <v>404</v>
      </c>
      <c r="B17" s="1">
        <v>2</v>
      </c>
      <c r="C17" s="6">
        <v>20305920.800000001</v>
      </c>
      <c r="D17" s="1">
        <v>0</v>
      </c>
      <c r="E17" s="6">
        <v>0</v>
      </c>
      <c r="F17" s="1">
        <v>0</v>
      </c>
      <c r="G17" s="6">
        <v>0</v>
      </c>
      <c r="H17" s="1">
        <v>2</v>
      </c>
      <c r="I17" s="6">
        <v>20305920.800000001</v>
      </c>
    </row>
    <row r="18" spans="1:9" x14ac:dyDescent="0.2">
      <c r="A18" s="1" t="s">
        <v>405</v>
      </c>
      <c r="B18" s="1">
        <v>11</v>
      </c>
      <c r="C18" s="6">
        <v>22631249.849999998</v>
      </c>
      <c r="D18" s="1">
        <v>0</v>
      </c>
      <c r="E18" s="6">
        <v>0</v>
      </c>
      <c r="F18" s="1">
        <v>0</v>
      </c>
      <c r="G18" s="6">
        <v>0</v>
      </c>
      <c r="H18" s="1">
        <v>11</v>
      </c>
      <c r="I18" s="6">
        <v>22631249.849999998</v>
      </c>
    </row>
    <row r="19" spans="1:9" x14ac:dyDescent="0.2">
      <c r="A19" s="1" t="s">
        <v>406</v>
      </c>
      <c r="B19" s="1">
        <v>1</v>
      </c>
      <c r="C19" s="6">
        <v>925999.92</v>
      </c>
      <c r="D19" s="1">
        <v>0</v>
      </c>
      <c r="E19" s="6">
        <v>0</v>
      </c>
      <c r="F19" s="1">
        <v>0</v>
      </c>
      <c r="G19" s="6">
        <v>0</v>
      </c>
      <c r="H19" s="1">
        <v>1</v>
      </c>
      <c r="I19" s="6">
        <v>925999.92</v>
      </c>
    </row>
    <row r="20" spans="1:9" x14ac:dyDescent="0.2">
      <c r="A20" s="1" t="s">
        <v>407</v>
      </c>
      <c r="B20" s="1">
        <v>6</v>
      </c>
      <c r="C20" s="6">
        <v>989500.8</v>
      </c>
      <c r="D20" s="1">
        <v>0</v>
      </c>
      <c r="E20" s="6">
        <v>0</v>
      </c>
      <c r="F20" s="1">
        <v>0</v>
      </c>
      <c r="G20" s="6">
        <v>0</v>
      </c>
      <c r="H20" s="1">
        <v>6</v>
      </c>
      <c r="I20" s="6">
        <v>989500.8</v>
      </c>
    </row>
    <row r="21" spans="1:9" x14ac:dyDescent="0.2">
      <c r="A21" s="1" t="s">
        <v>408</v>
      </c>
      <c r="B21" s="1">
        <v>6</v>
      </c>
      <c r="C21" s="6">
        <v>12164282.02</v>
      </c>
      <c r="D21" s="1">
        <v>0</v>
      </c>
      <c r="E21" s="6">
        <v>0</v>
      </c>
      <c r="F21" s="1">
        <v>0</v>
      </c>
      <c r="G21" s="6">
        <v>0</v>
      </c>
      <c r="H21" s="1">
        <v>6</v>
      </c>
      <c r="I21" s="6">
        <v>12164282.02</v>
      </c>
    </row>
    <row r="22" spans="1:9" x14ac:dyDescent="0.2">
      <c r="A22" s="1" t="s">
        <v>28</v>
      </c>
      <c r="B22" s="1">
        <v>6</v>
      </c>
      <c r="C22" s="6">
        <v>71873878.020000011</v>
      </c>
      <c r="D22" s="1">
        <v>0</v>
      </c>
      <c r="E22" s="6">
        <v>0</v>
      </c>
      <c r="F22" s="1">
        <v>0</v>
      </c>
      <c r="G22" s="6">
        <v>0</v>
      </c>
      <c r="H22" s="1">
        <v>6</v>
      </c>
      <c r="I22" s="6">
        <v>71873878.020000011</v>
      </c>
    </row>
    <row r="23" spans="1:9" x14ac:dyDescent="0.2">
      <c r="A23" s="1" t="s">
        <v>409</v>
      </c>
      <c r="B23" s="1">
        <v>2</v>
      </c>
      <c r="C23" s="6">
        <v>594930</v>
      </c>
      <c r="D23" s="1">
        <v>0</v>
      </c>
      <c r="E23" s="6">
        <v>0</v>
      </c>
      <c r="F23" s="1">
        <v>0</v>
      </c>
      <c r="G23" s="6">
        <v>0</v>
      </c>
      <c r="H23" s="1">
        <v>2</v>
      </c>
      <c r="I23" s="6">
        <v>594930</v>
      </c>
    </row>
    <row r="24" spans="1:9" x14ac:dyDescent="0.2">
      <c r="A24" s="1" t="s">
        <v>24</v>
      </c>
      <c r="B24" s="1">
        <v>10</v>
      </c>
      <c r="C24" s="6">
        <v>181714499.52549502</v>
      </c>
      <c r="D24" s="1">
        <v>0</v>
      </c>
      <c r="E24" s="6">
        <v>0</v>
      </c>
      <c r="F24" s="1">
        <v>0</v>
      </c>
      <c r="G24" s="6">
        <v>0</v>
      </c>
      <c r="H24" s="1">
        <v>10</v>
      </c>
      <c r="I24" s="6">
        <v>181714499.52549502</v>
      </c>
    </row>
    <row r="25" spans="1:9" x14ac:dyDescent="0.2">
      <c r="A25" s="1" t="s">
        <v>410</v>
      </c>
      <c r="B25" s="1">
        <v>5</v>
      </c>
      <c r="C25" s="6">
        <v>9032980</v>
      </c>
      <c r="D25" s="1">
        <v>0</v>
      </c>
      <c r="E25" s="6">
        <v>0</v>
      </c>
      <c r="F25" s="1">
        <v>0</v>
      </c>
      <c r="G25" s="6">
        <v>0</v>
      </c>
      <c r="H25" s="1">
        <v>5</v>
      </c>
      <c r="I25" s="6">
        <v>9032980</v>
      </c>
    </row>
    <row r="26" spans="1:9" x14ac:dyDescent="0.2">
      <c r="A26" s="1" t="s">
        <v>26</v>
      </c>
      <c r="B26" s="1">
        <v>4</v>
      </c>
      <c r="C26" s="6">
        <v>128417114.293</v>
      </c>
      <c r="D26" s="1">
        <v>0</v>
      </c>
      <c r="E26" s="6">
        <v>0</v>
      </c>
      <c r="F26" s="1">
        <v>0</v>
      </c>
      <c r="G26" s="6">
        <v>0</v>
      </c>
      <c r="H26" s="1">
        <v>4</v>
      </c>
      <c r="I26" s="6">
        <v>128417114.293</v>
      </c>
    </row>
    <row r="27" spans="1:9" x14ac:dyDescent="0.2">
      <c r="A27" s="1" t="s">
        <v>411</v>
      </c>
      <c r="B27" s="1">
        <v>1</v>
      </c>
      <c r="C27" s="6">
        <v>300000</v>
      </c>
      <c r="D27" s="1">
        <v>0</v>
      </c>
      <c r="E27" s="6">
        <v>0</v>
      </c>
      <c r="F27" s="1">
        <v>1</v>
      </c>
      <c r="G27" s="6">
        <v>1292484.6000000001</v>
      </c>
      <c r="H27" s="1">
        <v>2</v>
      </c>
      <c r="I27" s="6">
        <v>1592484.6</v>
      </c>
    </row>
    <row r="28" spans="1:9" x14ac:dyDescent="0.2">
      <c r="A28" s="1" t="s">
        <v>23</v>
      </c>
      <c r="B28" s="1">
        <v>10</v>
      </c>
      <c r="C28" s="6">
        <v>221683172</v>
      </c>
      <c r="D28" s="1">
        <v>5</v>
      </c>
      <c r="E28" s="6">
        <v>5167926.59</v>
      </c>
      <c r="F28" s="1">
        <v>0</v>
      </c>
      <c r="G28" s="6">
        <v>0</v>
      </c>
      <c r="H28" s="1">
        <v>15</v>
      </c>
      <c r="I28" s="6">
        <v>226851098.59</v>
      </c>
    </row>
    <row r="29" spans="1:9" x14ac:dyDescent="0.2">
      <c r="A29" s="1" t="s">
        <v>27</v>
      </c>
      <c r="B29" s="1">
        <v>2</v>
      </c>
      <c r="C29" s="6">
        <v>105039360</v>
      </c>
      <c r="D29" s="1">
        <v>0</v>
      </c>
      <c r="E29" s="6">
        <v>0</v>
      </c>
      <c r="F29" s="1">
        <v>0</v>
      </c>
      <c r="G29" s="6">
        <v>0</v>
      </c>
      <c r="H29" s="1">
        <v>2</v>
      </c>
      <c r="I29" s="6">
        <v>105039360</v>
      </c>
    </row>
    <row r="30" spans="1:9" x14ac:dyDescent="0.2">
      <c r="A30" s="1" t="s">
        <v>412</v>
      </c>
      <c r="B30" s="1">
        <v>1</v>
      </c>
      <c r="C30" s="6">
        <v>17137200</v>
      </c>
      <c r="D30" s="1">
        <v>0</v>
      </c>
      <c r="E30" s="6">
        <v>0</v>
      </c>
      <c r="F30" s="1">
        <v>0</v>
      </c>
      <c r="G30" s="6">
        <v>0</v>
      </c>
      <c r="H30" s="1">
        <v>1</v>
      </c>
      <c r="I30" s="6">
        <v>17137200</v>
      </c>
    </row>
    <row r="31" spans="1:9" ht="15" x14ac:dyDescent="0.25">
      <c r="A31" s="8"/>
      <c r="B31" s="8">
        <v>142</v>
      </c>
      <c r="C31" s="9">
        <v>2137679356.5870011</v>
      </c>
      <c r="D31" s="8">
        <v>59</v>
      </c>
      <c r="E31" s="9">
        <v>609144943.45383775</v>
      </c>
      <c r="F31" s="8">
        <v>6</v>
      </c>
      <c r="G31" s="9">
        <v>2889366.2683999999</v>
      </c>
      <c r="H31" s="8">
        <v>207</v>
      </c>
      <c r="I31" s="9">
        <v>2749713666.3092389</v>
      </c>
    </row>
  </sheetData>
  <sortState ref="A3:I31">
    <sortCondition descending="1" ref="I1"/>
  </sortState>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M74"/>
  <sheetViews>
    <sheetView topLeftCell="A35" zoomScale="86" workbookViewId="0">
      <selection activeCell="M65" sqref="M65"/>
    </sheetView>
  </sheetViews>
  <sheetFormatPr defaultColWidth="9.140625" defaultRowHeight="14.25" x14ac:dyDescent="0.2"/>
  <cols>
    <col min="1" max="1" width="19.5703125" style="1" bestFit="1" customWidth="1"/>
    <col min="2" max="2" width="11.5703125" style="1" bestFit="1" customWidth="1"/>
    <col min="3" max="3" width="20.42578125" style="1" bestFit="1" customWidth="1"/>
    <col min="4" max="4" width="16" style="1" bestFit="1" customWidth="1"/>
    <col min="5" max="5" width="19.42578125" style="1" bestFit="1" customWidth="1"/>
    <col min="6" max="6" width="6.140625" style="1" bestFit="1" customWidth="1"/>
    <col min="7" max="7" width="18.7109375" style="1" bestFit="1" customWidth="1"/>
    <col min="8" max="8" width="17.5703125" style="1" bestFit="1" customWidth="1"/>
    <col min="9" max="10" width="21.28515625" style="1" bestFit="1" customWidth="1"/>
    <col min="11" max="11" width="18.140625" style="1" bestFit="1" customWidth="1"/>
    <col min="12" max="12" width="21.42578125" style="1" bestFit="1" customWidth="1"/>
    <col min="13" max="13" width="9.140625" style="1" bestFit="1"/>
    <col min="14" max="16384" width="9.140625" style="1"/>
  </cols>
  <sheetData>
    <row r="1" spans="1:13" ht="15" x14ac:dyDescent="0.25">
      <c r="A1" s="23"/>
      <c r="B1" s="8" t="s">
        <v>302</v>
      </c>
      <c r="C1" s="8"/>
      <c r="D1" s="8" t="s">
        <v>413</v>
      </c>
      <c r="E1" s="8"/>
      <c r="F1" s="8" t="s">
        <v>414</v>
      </c>
      <c r="G1" s="8"/>
      <c r="H1" s="8" t="s">
        <v>75</v>
      </c>
      <c r="I1" s="8"/>
      <c r="J1" s="8" t="s">
        <v>415</v>
      </c>
      <c r="K1" s="8"/>
      <c r="L1" s="8"/>
      <c r="M1" s="8"/>
    </row>
    <row r="2" spans="1:13" ht="15" x14ac:dyDescent="0.25">
      <c r="A2" s="24" t="s">
        <v>416</v>
      </c>
      <c r="B2" s="8" t="s">
        <v>77</v>
      </c>
      <c r="C2" s="8" t="s">
        <v>78</v>
      </c>
      <c r="D2" s="8" t="s">
        <v>77</v>
      </c>
      <c r="E2" s="8" t="s">
        <v>78</v>
      </c>
      <c r="F2" s="8" t="s">
        <v>77</v>
      </c>
      <c r="G2" s="8" t="s">
        <v>78</v>
      </c>
      <c r="H2" s="8" t="s">
        <v>77</v>
      </c>
      <c r="I2" s="8" t="s">
        <v>78</v>
      </c>
      <c r="J2" s="8" t="s">
        <v>79</v>
      </c>
      <c r="K2" s="8" t="s">
        <v>78</v>
      </c>
      <c r="L2" s="8" t="s">
        <v>417</v>
      </c>
    </row>
    <row r="3" spans="1:13" x14ac:dyDescent="0.2">
      <c r="A3" s="23">
        <v>43770</v>
      </c>
      <c r="B3" s="1">
        <v>0</v>
      </c>
      <c r="C3" s="6">
        <v>0</v>
      </c>
      <c r="D3" s="1">
        <v>0</v>
      </c>
      <c r="E3" s="6">
        <v>0</v>
      </c>
      <c r="F3" s="1">
        <v>0</v>
      </c>
      <c r="G3" s="6">
        <v>0</v>
      </c>
      <c r="H3" s="1">
        <v>0</v>
      </c>
      <c r="I3" s="6">
        <v>0</v>
      </c>
      <c r="K3" s="16"/>
    </row>
    <row r="4" spans="1:13" x14ac:dyDescent="0.2">
      <c r="A4" s="23">
        <v>43800</v>
      </c>
      <c r="B4" s="1">
        <v>0</v>
      </c>
      <c r="C4" s="6">
        <v>0</v>
      </c>
      <c r="D4" s="1">
        <v>0</v>
      </c>
      <c r="E4" s="6">
        <v>0</v>
      </c>
      <c r="F4" s="1">
        <v>0</v>
      </c>
      <c r="G4" s="6">
        <v>0</v>
      </c>
      <c r="H4" s="1">
        <v>0</v>
      </c>
      <c r="I4" s="6">
        <v>0</v>
      </c>
      <c r="K4" s="16"/>
    </row>
    <row r="5" spans="1:13" x14ac:dyDescent="0.2">
      <c r="A5" s="23">
        <v>43831</v>
      </c>
      <c r="B5" s="1">
        <v>0</v>
      </c>
      <c r="C5" s="6">
        <v>0</v>
      </c>
      <c r="D5" s="1">
        <v>0</v>
      </c>
      <c r="E5" s="6">
        <v>0</v>
      </c>
      <c r="F5" s="1">
        <v>0</v>
      </c>
      <c r="G5" s="6">
        <v>0</v>
      </c>
      <c r="H5" s="1">
        <v>0</v>
      </c>
      <c r="I5" s="6">
        <v>0</v>
      </c>
      <c r="K5" s="16"/>
    </row>
    <row r="6" spans="1:13" x14ac:dyDescent="0.2">
      <c r="A6" s="23">
        <v>43862</v>
      </c>
      <c r="B6" s="1">
        <v>0</v>
      </c>
      <c r="C6" s="6">
        <v>0</v>
      </c>
      <c r="D6" s="1">
        <v>0</v>
      </c>
      <c r="E6" s="6">
        <v>0</v>
      </c>
      <c r="F6" s="1">
        <v>0</v>
      </c>
      <c r="G6" s="6">
        <v>0</v>
      </c>
      <c r="H6" s="1">
        <v>0</v>
      </c>
      <c r="I6" s="6">
        <v>0</v>
      </c>
      <c r="K6" s="16"/>
    </row>
    <row r="7" spans="1:13" x14ac:dyDescent="0.2">
      <c r="A7" s="23">
        <v>43891</v>
      </c>
      <c r="B7" s="1">
        <v>0</v>
      </c>
      <c r="C7" s="6">
        <v>0</v>
      </c>
      <c r="D7" s="1">
        <v>0</v>
      </c>
      <c r="E7" s="6">
        <v>0</v>
      </c>
      <c r="F7" s="1">
        <v>0</v>
      </c>
      <c r="G7" s="6">
        <v>0</v>
      </c>
      <c r="H7" s="1">
        <v>0</v>
      </c>
      <c r="I7" s="6">
        <v>0</v>
      </c>
      <c r="K7" s="16"/>
    </row>
    <row r="8" spans="1:13" x14ac:dyDescent="0.2">
      <c r="A8" s="23">
        <v>43922</v>
      </c>
      <c r="B8" s="1">
        <v>0</v>
      </c>
      <c r="C8" s="6">
        <v>0</v>
      </c>
      <c r="D8" s="1">
        <v>0</v>
      </c>
      <c r="E8" s="6">
        <v>0</v>
      </c>
      <c r="F8" s="1">
        <v>0</v>
      </c>
      <c r="G8" s="6">
        <v>0</v>
      </c>
      <c r="H8" s="1">
        <v>0</v>
      </c>
      <c r="I8" s="6">
        <v>0</v>
      </c>
      <c r="K8" s="16"/>
    </row>
    <row r="9" spans="1:13" x14ac:dyDescent="0.2">
      <c r="A9" s="23">
        <v>43952</v>
      </c>
      <c r="B9" s="1">
        <v>0</v>
      </c>
      <c r="C9" s="6">
        <v>0</v>
      </c>
      <c r="D9" s="1">
        <v>0</v>
      </c>
      <c r="E9" s="6">
        <v>0</v>
      </c>
      <c r="F9" s="1">
        <v>0</v>
      </c>
      <c r="G9" s="6">
        <v>0</v>
      </c>
      <c r="H9" s="1">
        <v>0</v>
      </c>
      <c r="I9" s="6">
        <v>0</v>
      </c>
      <c r="K9" s="16"/>
    </row>
    <row r="10" spans="1:13" x14ac:dyDescent="0.2">
      <c r="A10" s="23">
        <v>43983</v>
      </c>
      <c r="B10" s="1">
        <v>0</v>
      </c>
      <c r="C10" s="6">
        <v>0</v>
      </c>
      <c r="D10" s="1">
        <v>0</v>
      </c>
      <c r="E10" s="6">
        <v>0</v>
      </c>
      <c r="F10" s="1">
        <v>0</v>
      </c>
      <c r="G10" s="6">
        <v>0</v>
      </c>
      <c r="H10" s="1">
        <v>0</v>
      </c>
      <c r="I10" s="6">
        <v>0</v>
      </c>
      <c r="K10" s="16"/>
    </row>
    <row r="11" spans="1:13" x14ac:dyDescent="0.2">
      <c r="A11" s="23">
        <v>44013</v>
      </c>
      <c r="B11" s="1">
        <v>1</v>
      </c>
      <c r="C11" s="6">
        <v>0.01</v>
      </c>
      <c r="D11" s="1">
        <v>0</v>
      </c>
      <c r="E11" s="6">
        <v>0</v>
      </c>
      <c r="F11" s="1">
        <v>0</v>
      </c>
      <c r="G11" s="6">
        <v>0</v>
      </c>
      <c r="H11" s="1">
        <v>1</v>
      </c>
      <c r="I11" s="6">
        <v>0.01</v>
      </c>
      <c r="K11" s="16"/>
    </row>
    <row r="12" spans="1:13" x14ac:dyDescent="0.2">
      <c r="A12" s="23">
        <v>44044</v>
      </c>
      <c r="B12" s="1">
        <v>0</v>
      </c>
      <c r="C12" s="6">
        <v>0</v>
      </c>
      <c r="D12" s="1">
        <v>0</v>
      </c>
      <c r="E12" s="6">
        <v>0</v>
      </c>
      <c r="F12" s="1">
        <v>0</v>
      </c>
      <c r="G12" s="6">
        <v>0</v>
      </c>
      <c r="H12" s="1">
        <v>0</v>
      </c>
      <c r="I12" s="6">
        <v>0</v>
      </c>
      <c r="K12" s="16"/>
    </row>
    <row r="13" spans="1:13" x14ac:dyDescent="0.2">
      <c r="A13" s="23">
        <v>44075</v>
      </c>
      <c r="B13" s="1">
        <v>0</v>
      </c>
      <c r="C13" s="6">
        <v>0</v>
      </c>
      <c r="D13" s="1">
        <v>0</v>
      </c>
      <c r="E13" s="6">
        <v>0</v>
      </c>
      <c r="F13" s="1">
        <v>0</v>
      </c>
      <c r="G13" s="6">
        <v>0</v>
      </c>
      <c r="H13" s="1">
        <v>0</v>
      </c>
      <c r="I13" s="6">
        <v>0</v>
      </c>
      <c r="K13" s="16"/>
    </row>
    <row r="14" spans="1:13" x14ac:dyDescent="0.2">
      <c r="A14" s="23">
        <v>44105</v>
      </c>
      <c r="B14" s="1">
        <v>1</v>
      </c>
      <c r="C14" s="6">
        <v>24353765.6457582</v>
      </c>
      <c r="D14" s="1">
        <v>0</v>
      </c>
      <c r="E14" s="6">
        <v>0</v>
      </c>
      <c r="F14" s="1">
        <v>0</v>
      </c>
      <c r="G14" s="6">
        <v>0</v>
      </c>
      <c r="H14" s="1">
        <v>1</v>
      </c>
      <c r="I14" s="6">
        <v>24353765.6457582</v>
      </c>
      <c r="K14" s="16"/>
    </row>
    <row r="15" spans="1:13" x14ac:dyDescent="0.2">
      <c r="A15" s="23">
        <v>44136</v>
      </c>
      <c r="B15" s="1">
        <v>0</v>
      </c>
      <c r="C15" s="6">
        <v>0</v>
      </c>
      <c r="D15" s="1">
        <v>0</v>
      </c>
      <c r="E15" s="6">
        <v>0</v>
      </c>
      <c r="F15" s="1">
        <v>0</v>
      </c>
      <c r="G15" s="6">
        <v>0</v>
      </c>
      <c r="H15" s="1">
        <v>0</v>
      </c>
      <c r="I15" s="6">
        <v>0</v>
      </c>
      <c r="K15" s="16"/>
    </row>
    <row r="16" spans="1:13" x14ac:dyDescent="0.2">
      <c r="A16" s="23">
        <v>44166</v>
      </c>
      <c r="B16" s="1">
        <v>0</v>
      </c>
      <c r="C16" s="6">
        <v>0</v>
      </c>
      <c r="D16" s="1">
        <v>0</v>
      </c>
      <c r="E16" s="6">
        <v>0</v>
      </c>
      <c r="F16" s="1">
        <v>0</v>
      </c>
      <c r="G16" s="6">
        <v>0</v>
      </c>
      <c r="H16" s="1">
        <v>0</v>
      </c>
      <c r="I16" s="6">
        <v>0</v>
      </c>
      <c r="K16" s="16"/>
    </row>
    <row r="17" spans="1:11" x14ac:dyDescent="0.2">
      <c r="A17" s="23">
        <v>44197</v>
      </c>
      <c r="B17" s="1">
        <v>0</v>
      </c>
      <c r="C17" s="6">
        <v>0</v>
      </c>
      <c r="D17" s="1">
        <v>0</v>
      </c>
      <c r="E17" s="6">
        <v>0</v>
      </c>
      <c r="F17" s="1">
        <v>0</v>
      </c>
      <c r="G17" s="6">
        <v>0</v>
      </c>
      <c r="H17" s="1">
        <v>0</v>
      </c>
      <c r="I17" s="6">
        <v>0</v>
      </c>
      <c r="K17" s="16"/>
    </row>
    <row r="18" spans="1:11" x14ac:dyDescent="0.2">
      <c r="A18" s="23">
        <v>44228</v>
      </c>
      <c r="B18" s="1">
        <v>0</v>
      </c>
      <c r="C18" s="6">
        <v>0</v>
      </c>
      <c r="D18" s="1">
        <v>0</v>
      </c>
      <c r="E18" s="6">
        <v>0</v>
      </c>
      <c r="F18" s="1">
        <v>0</v>
      </c>
      <c r="G18" s="6">
        <v>0</v>
      </c>
      <c r="H18" s="1">
        <v>0</v>
      </c>
      <c r="I18" s="6">
        <v>0</v>
      </c>
      <c r="K18" s="16"/>
    </row>
    <row r="19" spans="1:11" x14ac:dyDescent="0.2">
      <c r="A19" s="23">
        <v>44256</v>
      </c>
      <c r="B19" s="1">
        <v>0</v>
      </c>
      <c r="C19" s="6">
        <v>0</v>
      </c>
      <c r="D19" s="1">
        <v>0</v>
      </c>
      <c r="E19" s="6">
        <v>0</v>
      </c>
      <c r="F19" s="1">
        <v>0</v>
      </c>
      <c r="G19" s="6">
        <v>0</v>
      </c>
      <c r="H19" s="1">
        <v>0</v>
      </c>
      <c r="I19" s="6">
        <v>0</v>
      </c>
      <c r="K19" s="16"/>
    </row>
    <row r="20" spans="1:11" x14ac:dyDescent="0.2">
      <c r="A20" s="23">
        <v>44287</v>
      </c>
      <c r="B20" s="1">
        <v>0</v>
      </c>
      <c r="C20" s="6">
        <v>0</v>
      </c>
      <c r="D20" s="1">
        <v>0</v>
      </c>
      <c r="E20" s="6">
        <v>0</v>
      </c>
      <c r="F20" s="1">
        <v>0</v>
      </c>
      <c r="G20" s="6">
        <v>0</v>
      </c>
      <c r="H20" s="1">
        <v>0</v>
      </c>
      <c r="I20" s="6">
        <v>0</v>
      </c>
      <c r="K20" s="16"/>
    </row>
    <row r="21" spans="1:11" x14ac:dyDescent="0.2">
      <c r="A21" s="23">
        <v>44317</v>
      </c>
      <c r="B21" s="1">
        <v>0</v>
      </c>
      <c r="C21" s="6">
        <v>0</v>
      </c>
      <c r="D21" s="1">
        <v>0</v>
      </c>
      <c r="E21" s="6">
        <v>0</v>
      </c>
      <c r="F21" s="1">
        <v>0</v>
      </c>
      <c r="G21" s="6">
        <v>0</v>
      </c>
      <c r="H21" s="1">
        <v>0</v>
      </c>
      <c r="I21" s="6">
        <v>0</v>
      </c>
      <c r="K21" s="16"/>
    </row>
    <row r="22" spans="1:11" x14ac:dyDescent="0.2">
      <c r="A22" s="23">
        <v>44348</v>
      </c>
      <c r="B22" s="1">
        <v>0</v>
      </c>
      <c r="C22" s="6">
        <v>0</v>
      </c>
      <c r="D22" s="1">
        <v>0</v>
      </c>
      <c r="E22" s="6">
        <v>0</v>
      </c>
      <c r="F22" s="1">
        <v>0</v>
      </c>
      <c r="G22" s="6">
        <v>0</v>
      </c>
      <c r="H22" s="1">
        <v>0</v>
      </c>
      <c r="I22" s="6">
        <v>0</v>
      </c>
      <c r="K22" s="16"/>
    </row>
    <row r="23" spans="1:11" x14ac:dyDescent="0.2">
      <c r="A23" s="23">
        <v>44378</v>
      </c>
      <c r="B23" s="1">
        <v>1</v>
      </c>
      <c r="C23" s="6">
        <v>17137200</v>
      </c>
      <c r="D23" s="1">
        <v>0</v>
      </c>
      <c r="E23" s="6">
        <v>0</v>
      </c>
      <c r="F23" s="1">
        <v>0</v>
      </c>
      <c r="G23" s="6">
        <v>0</v>
      </c>
      <c r="H23" s="1">
        <v>1</v>
      </c>
      <c r="I23" s="6">
        <v>17137200</v>
      </c>
      <c r="K23" s="16"/>
    </row>
    <row r="24" spans="1:11" x14ac:dyDescent="0.2">
      <c r="A24" s="23">
        <v>44409</v>
      </c>
      <c r="B24" s="1">
        <v>0</v>
      </c>
      <c r="C24" s="6">
        <v>0</v>
      </c>
      <c r="D24" s="1">
        <v>0</v>
      </c>
      <c r="E24" s="6">
        <v>0</v>
      </c>
      <c r="F24" s="1">
        <v>0</v>
      </c>
      <c r="G24" s="6">
        <v>0</v>
      </c>
      <c r="H24" s="1">
        <v>0</v>
      </c>
      <c r="I24" s="6">
        <v>0</v>
      </c>
      <c r="K24" s="16"/>
    </row>
    <row r="25" spans="1:11" x14ac:dyDescent="0.2">
      <c r="A25" s="23">
        <v>44440</v>
      </c>
      <c r="B25" s="1">
        <v>1</v>
      </c>
      <c r="C25" s="6">
        <v>8198500</v>
      </c>
      <c r="D25" s="1">
        <v>0</v>
      </c>
      <c r="E25" s="6">
        <v>0</v>
      </c>
      <c r="F25" s="1">
        <v>0</v>
      </c>
      <c r="G25" s="6">
        <v>0</v>
      </c>
      <c r="H25" s="1">
        <v>1</v>
      </c>
      <c r="I25" s="6">
        <v>8198500</v>
      </c>
      <c r="K25" s="16"/>
    </row>
    <row r="26" spans="1:11" x14ac:dyDescent="0.2">
      <c r="A26" s="23">
        <v>44470</v>
      </c>
      <c r="B26" s="1">
        <v>0</v>
      </c>
      <c r="C26" s="6">
        <v>0</v>
      </c>
      <c r="D26" s="1">
        <v>0</v>
      </c>
      <c r="E26" s="6">
        <v>0</v>
      </c>
      <c r="F26" s="1">
        <v>0</v>
      </c>
      <c r="G26" s="6">
        <v>0</v>
      </c>
      <c r="H26" s="1">
        <v>0</v>
      </c>
      <c r="I26" s="6">
        <v>0</v>
      </c>
      <c r="K26" s="16"/>
    </row>
    <row r="27" spans="1:11" x14ac:dyDescent="0.2">
      <c r="A27" s="23">
        <v>44501</v>
      </c>
      <c r="B27" s="1">
        <v>1</v>
      </c>
      <c r="C27" s="6">
        <v>404449.37</v>
      </c>
      <c r="D27" s="1">
        <v>0</v>
      </c>
      <c r="E27" s="6">
        <v>0</v>
      </c>
      <c r="F27" s="1">
        <v>0</v>
      </c>
      <c r="G27" s="6">
        <v>0</v>
      </c>
      <c r="H27" s="1">
        <v>1</v>
      </c>
      <c r="I27" s="6">
        <v>404449.37</v>
      </c>
      <c r="K27" s="16"/>
    </row>
    <row r="28" spans="1:11" x14ac:dyDescent="0.2">
      <c r="A28" s="23">
        <v>44531</v>
      </c>
      <c r="B28" s="1">
        <v>8</v>
      </c>
      <c r="C28" s="6">
        <v>5901041.7447800003</v>
      </c>
      <c r="D28" s="1">
        <v>0</v>
      </c>
      <c r="E28" s="6">
        <v>0</v>
      </c>
      <c r="F28" s="1">
        <v>0</v>
      </c>
      <c r="G28" s="6">
        <v>0</v>
      </c>
      <c r="H28" s="1">
        <v>8</v>
      </c>
      <c r="I28" s="6">
        <v>5901041.7447800003</v>
      </c>
      <c r="K28" s="16"/>
    </row>
    <row r="29" spans="1:11" s="25" customFormat="1" x14ac:dyDescent="0.2">
      <c r="A29" s="26">
        <v>44562</v>
      </c>
      <c r="B29" s="25">
        <v>9</v>
      </c>
      <c r="C29" s="27">
        <v>29827352.804000001</v>
      </c>
      <c r="D29" s="25">
        <v>0</v>
      </c>
      <c r="E29" s="27">
        <v>0</v>
      </c>
      <c r="F29" s="25">
        <v>0</v>
      </c>
      <c r="G29" s="27">
        <v>0</v>
      </c>
      <c r="H29" s="25">
        <v>9</v>
      </c>
      <c r="I29" s="27">
        <v>29827352.804000001</v>
      </c>
      <c r="J29" s="25">
        <f>SUM(H29)</f>
        <v>9</v>
      </c>
      <c r="K29" s="28">
        <f>SUM(I29)</f>
        <v>29827352.804000001</v>
      </c>
    </row>
    <row r="30" spans="1:11" x14ac:dyDescent="0.2">
      <c r="A30" s="23">
        <v>44593</v>
      </c>
      <c r="B30" s="1">
        <v>1</v>
      </c>
      <c r="C30" s="6">
        <v>285156</v>
      </c>
      <c r="D30" s="1">
        <v>0</v>
      </c>
      <c r="E30" s="6">
        <v>0</v>
      </c>
      <c r="F30" s="1">
        <v>0</v>
      </c>
      <c r="G30" s="6">
        <v>0</v>
      </c>
      <c r="H30" s="1">
        <v>1</v>
      </c>
      <c r="I30" s="6">
        <v>285156</v>
      </c>
      <c r="J30" s="1">
        <f t="shared" ref="J30:J68" si="0">SUM(H30+J29)</f>
        <v>10</v>
      </c>
      <c r="K30" s="16">
        <f t="shared" ref="K30:K68" si="1">SUM(K29+I30)</f>
        <v>30112508.804000001</v>
      </c>
    </row>
    <row r="31" spans="1:11" x14ac:dyDescent="0.2">
      <c r="A31" s="23">
        <v>44621</v>
      </c>
      <c r="B31" s="1">
        <v>3</v>
      </c>
      <c r="C31" s="6">
        <v>1503000</v>
      </c>
      <c r="D31" s="1">
        <v>0</v>
      </c>
      <c r="E31" s="6">
        <v>0</v>
      </c>
      <c r="F31" s="1">
        <v>0</v>
      </c>
      <c r="G31" s="6">
        <v>0</v>
      </c>
      <c r="H31" s="1">
        <v>3</v>
      </c>
      <c r="I31" s="6">
        <v>1503000</v>
      </c>
      <c r="J31" s="1">
        <f t="shared" si="0"/>
        <v>13</v>
      </c>
      <c r="K31" s="16">
        <f t="shared" si="1"/>
        <v>31615508.804000001</v>
      </c>
    </row>
    <row r="32" spans="1:11" x14ac:dyDescent="0.2">
      <c r="A32" s="23">
        <v>44652</v>
      </c>
      <c r="B32" s="1">
        <v>2</v>
      </c>
      <c r="C32" s="6">
        <v>1938036.9168</v>
      </c>
      <c r="D32" s="1">
        <v>0</v>
      </c>
      <c r="E32" s="6">
        <v>0</v>
      </c>
      <c r="F32" s="1">
        <v>0</v>
      </c>
      <c r="G32" s="6">
        <v>0</v>
      </c>
      <c r="H32" s="1">
        <v>2</v>
      </c>
      <c r="I32" s="6">
        <v>1938036.9168</v>
      </c>
      <c r="J32" s="1">
        <f t="shared" si="0"/>
        <v>15</v>
      </c>
      <c r="K32" s="16">
        <f t="shared" si="1"/>
        <v>33553545.720800001</v>
      </c>
    </row>
    <row r="33" spans="1:11" x14ac:dyDescent="0.2">
      <c r="A33" s="23">
        <v>44682</v>
      </c>
      <c r="B33" s="1">
        <v>2</v>
      </c>
      <c r="C33" s="6">
        <v>1069760</v>
      </c>
      <c r="D33" s="1">
        <v>0</v>
      </c>
      <c r="E33" s="6">
        <v>0</v>
      </c>
      <c r="F33" s="1">
        <v>0</v>
      </c>
      <c r="G33" s="6">
        <v>0</v>
      </c>
      <c r="H33" s="1">
        <v>2</v>
      </c>
      <c r="I33" s="6">
        <v>1069760</v>
      </c>
      <c r="J33" s="1">
        <f t="shared" si="0"/>
        <v>17</v>
      </c>
      <c r="K33" s="16">
        <f t="shared" si="1"/>
        <v>34623305.720799997</v>
      </c>
    </row>
    <row r="34" spans="1:11" x14ac:dyDescent="0.2">
      <c r="A34" s="23">
        <v>44713</v>
      </c>
      <c r="B34" s="1">
        <v>2</v>
      </c>
      <c r="C34" s="6">
        <v>5253944.7322880002</v>
      </c>
      <c r="D34" s="1">
        <v>0</v>
      </c>
      <c r="E34" s="6">
        <v>0</v>
      </c>
      <c r="F34" s="1">
        <v>0</v>
      </c>
      <c r="G34" s="6">
        <v>0</v>
      </c>
      <c r="H34" s="1">
        <v>2</v>
      </c>
      <c r="I34" s="6">
        <v>5253944.7322880002</v>
      </c>
      <c r="J34" s="1">
        <f t="shared" si="0"/>
        <v>19</v>
      </c>
      <c r="K34" s="16">
        <f t="shared" si="1"/>
        <v>39877250.453088</v>
      </c>
    </row>
    <row r="35" spans="1:11" x14ac:dyDescent="0.2">
      <c r="A35" s="23">
        <v>44743</v>
      </c>
      <c r="B35" s="1">
        <v>5</v>
      </c>
      <c r="C35" s="6">
        <v>20897091.199999999</v>
      </c>
      <c r="D35" s="1">
        <v>0</v>
      </c>
      <c r="E35" s="6">
        <v>0</v>
      </c>
      <c r="F35" s="1">
        <v>0</v>
      </c>
      <c r="G35" s="6">
        <v>0</v>
      </c>
      <c r="H35" s="1">
        <v>5</v>
      </c>
      <c r="I35" s="6">
        <v>20897091.199999999</v>
      </c>
      <c r="J35" s="1">
        <f t="shared" si="0"/>
        <v>24</v>
      </c>
      <c r="K35" s="16">
        <f t="shared" si="1"/>
        <v>60774341.653088003</v>
      </c>
    </row>
    <row r="36" spans="1:11" x14ac:dyDescent="0.2">
      <c r="A36" s="23">
        <v>44774</v>
      </c>
      <c r="B36" s="1">
        <v>2</v>
      </c>
      <c r="C36" s="6">
        <v>25505927.529279999</v>
      </c>
      <c r="D36" s="1">
        <v>0</v>
      </c>
      <c r="E36" s="6">
        <v>0</v>
      </c>
      <c r="F36" s="1">
        <v>0</v>
      </c>
      <c r="G36" s="6">
        <v>0</v>
      </c>
      <c r="H36" s="1">
        <v>2</v>
      </c>
      <c r="I36" s="6">
        <v>25505927.529279999</v>
      </c>
      <c r="J36" s="1">
        <f t="shared" si="0"/>
        <v>26</v>
      </c>
      <c r="K36" s="16">
        <f t="shared" si="1"/>
        <v>86280269.18236801</v>
      </c>
    </row>
    <row r="37" spans="1:11" x14ac:dyDescent="0.2">
      <c r="A37" s="23">
        <v>44805</v>
      </c>
      <c r="B37" s="1">
        <v>4</v>
      </c>
      <c r="C37" s="6">
        <v>22515643.140000001</v>
      </c>
      <c r="D37" s="1">
        <v>0</v>
      </c>
      <c r="E37" s="6">
        <v>0</v>
      </c>
      <c r="F37" s="1">
        <v>0</v>
      </c>
      <c r="G37" s="6">
        <v>0</v>
      </c>
      <c r="H37" s="1">
        <v>4</v>
      </c>
      <c r="I37" s="6">
        <v>22515643.140000001</v>
      </c>
      <c r="J37" s="1">
        <f t="shared" si="0"/>
        <v>30</v>
      </c>
      <c r="K37" s="16">
        <f t="shared" si="1"/>
        <v>108795912.32236801</v>
      </c>
    </row>
    <row r="38" spans="1:11" x14ac:dyDescent="0.2">
      <c r="A38" s="23">
        <v>44835</v>
      </c>
      <c r="B38" s="1">
        <v>4</v>
      </c>
      <c r="C38" s="6">
        <v>100386499.11</v>
      </c>
      <c r="D38" s="1">
        <v>0</v>
      </c>
      <c r="E38" s="6">
        <v>0</v>
      </c>
      <c r="F38" s="1">
        <v>0</v>
      </c>
      <c r="G38" s="6">
        <v>0</v>
      </c>
      <c r="H38" s="1">
        <v>4</v>
      </c>
      <c r="I38" s="6">
        <v>100386499.11</v>
      </c>
      <c r="J38" s="1">
        <f t="shared" si="0"/>
        <v>34</v>
      </c>
      <c r="K38" s="16">
        <f t="shared" si="1"/>
        <v>209182411.43236801</v>
      </c>
    </row>
    <row r="39" spans="1:11" x14ac:dyDescent="0.2">
      <c r="A39" s="23">
        <v>44866</v>
      </c>
      <c r="B39" s="1">
        <v>1</v>
      </c>
      <c r="C39" s="6">
        <v>0</v>
      </c>
      <c r="D39" s="1">
        <v>0</v>
      </c>
      <c r="E39" s="6">
        <v>0</v>
      </c>
      <c r="F39" s="1">
        <v>0</v>
      </c>
      <c r="G39" s="6">
        <v>0</v>
      </c>
      <c r="H39" s="1">
        <v>1</v>
      </c>
      <c r="I39" s="6">
        <v>0</v>
      </c>
      <c r="J39" s="1">
        <f t="shared" si="0"/>
        <v>35</v>
      </c>
      <c r="K39" s="16">
        <f t="shared" si="1"/>
        <v>209182411.43236801</v>
      </c>
    </row>
    <row r="40" spans="1:11" x14ac:dyDescent="0.2">
      <c r="A40" s="23">
        <v>44896</v>
      </c>
      <c r="B40" s="1">
        <v>10</v>
      </c>
      <c r="C40" s="6">
        <v>143373868.3987</v>
      </c>
      <c r="D40" s="1">
        <v>0</v>
      </c>
      <c r="E40" s="6">
        <v>0</v>
      </c>
      <c r="F40" s="1">
        <v>0</v>
      </c>
      <c r="G40" s="6">
        <v>0</v>
      </c>
      <c r="H40" s="1">
        <v>10</v>
      </c>
      <c r="I40" s="6">
        <v>143373868.3987</v>
      </c>
      <c r="J40" s="1">
        <f t="shared" si="0"/>
        <v>45</v>
      </c>
      <c r="K40" s="16">
        <f t="shared" si="1"/>
        <v>352556279.83106804</v>
      </c>
    </row>
    <row r="41" spans="1:11" x14ac:dyDescent="0.2">
      <c r="A41" s="23">
        <v>44927</v>
      </c>
      <c r="B41" s="1">
        <v>5</v>
      </c>
      <c r="C41" s="6">
        <v>105324780.87</v>
      </c>
      <c r="D41" s="1">
        <v>0</v>
      </c>
      <c r="E41" s="6">
        <v>0</v>
      </c>
      <c r="F41" s="1">
        <v>0</v>
      </c>
      <c r="G41" s="6">
        <v>0</v>
      </c>
      <c r="H41" s="1">
        <v>5</v>
      </c>
      <c r="I41" s="6">
        <v>105324780.87</v>
      </c>
      <c r="J41" s="1">
        <f t="shared" si="0"/>
        <v>50</v>
      </c>
      <c r="K41" s="16">
        <f t="shared" si="1"/>
        <v>457881060.70106804</v>
      </c>
    </row>
    <row r="42" spans="1:11" x14ac:dyDescent="0.2">
      <c r="A42" s="23">
        <v>44958</v>
      </c>
      <c r="B42" s="1">
        <v>5</v>
      </c>
      <c r="C42" s="6">
        <v>254625833</v>
      </c>
      <c r="D42" s="1">
        <v>0</v>
      </c>
      <c r="E42" s="6">
        <v>0</v>
      </c>
      <c r="F42" s="1">
        <v>0</v>
      </c>
      <c r="G42" s="6">
        <v>0</v>
      </c>
      <c r="H42" s="1">
        <v>5</v>
      </c>
      <c r="I42" s="6">
        <v>254625833</v>
      </c>
      <c r="J42" s="1">
        <f t="shared" si="0"/>
        <v>55</v>
      </c>
      <c r="K42" s="16">
        <f t="shared" si="1"/>
        <v>712506893.70106804</v>
      </c>
    </row>
    <row r="43" spans="1:11" x14ac:dyDescent="0.2">
      <c r="A43" s="23">
        <v>44986</v>
      </c>
      <c r="B43" s="1">
        <v>2</v>
      </c>
      <c r="C43" s="6">
        <v>214272.01000000004</v>
      </c>
      <c r="D43" s="1">
        <v>1</v>
      </c>
      <c r="E43" s="6">
        <v>0</v>
      </c>
      <c r="F43" s="1">
        <v>0</v>
      </c>
      <c r="G43" s="6">
        <v>0</v>
      </c>
      <c r="H43" s="1">
        <v>3</v>
      </c>
      <c r="I43" s="6">
        <v>214272.01000000004</v>
      </c>
      <c r="J43" s="1">
        <f t="shared" si="0"/>
        <v>58</v>
      </c>
      <c r="K43" s="16">
        <f t="shared" si="1"/>
        <v>712721165.71106803</v>
      </c>
    </row>
    <row r="44" spans="1:11" x14ac:dyDescent="0.2">
      <c r="A44" s="23">
        <v>45017</v>
      </c>
      <c r="B44" s="1">
        <v>5</v>
      </c>
      <c r="C44" s="6">
        <v>1643129.92</v>
      </c>
      <c r="D44" s="1">
        <v>0</v>
      </c>
      <c r="E44" s="6">
        <v>0</v>
      </c>
      <c r="F44" s="1">
        <v>0</v>
      </c>
      <c r="G44" s="6">
        <v>0</v>
      </c>
      <c r="H44" s="1">
        <v>5</v>
      </c>
      <c r="I44" s="6">
        <v>1643129.92</v>
      </c>
      <c r="J44" s="1">
        <f t="shared" si="0"/>
        <v>63</v>
      </c>
      <c r="K44" s="16">
        <f t="shared" si="1"/>
        <v>714364295.63106799</v>
      </c>
    </row>
    <row r="45" spans="1:11" x14ac:dyDescent="0.2">
      <c r="A45" s="23">
        <v>45047</v>
      </c>
      <c r="B45" s="1">
        <v>4</v>
      </c>
      <c r="C45" s="6">
        <v>8873047.7312950008</v>
      </c>
      <c r="D45" s="1">
        <v>1</v>
      </c>
      <c r="E45" s="6">
        <v>0</v>
      </c>
      <c r="F45" s="1">
        <v>0</v>
      </c>
      <c r="G45" s="6">
        <v>0</v>
      </c>
      <c r="H45" s="1">
        <v>5</v>
      </c>
      <c r="I45" s="6">
        <v>8873047.7312950008</v>
      </c>
      <c r="J45" s="1">
        <f t="shared" si="0"/>
        <v>68</v>
      </c>
      <c r="K45" s="16">
        <f t="shared" si="1"/>
        <v>723237343.36236298</v>
      </c>
    </row>
    <row r="46" spans="1:11" x14ac:dyDescent="0.2">
      <c r="A46" s="23">
        <v>45078</v>
      </c>
      <c r="B46" s="1">
        <v>3</v>
      </c>
      <c r="C46" s="6">
        <v>54814655</v>
      </c>
      <c r="D46" s="1">
        <v>0</v>
      </c>
      <c r="E46" s="6">
        <v>0</v>
      </c>
      <c r="F46" s="1">
        <v>0</v>
      </c>
      <c r="G46" s="6">
        <v>0</v>
      </c>
      <c r="H46" s="1">
        <v>3</v>
      </c>
      <c r="I46" s="6">
        <v>54814655</v>
      </c>
      <c r="J46" s="1">
        <f t="shared" si="0"/>
        <v>71</v>
      </c>
      <c r="K46" s="16">
        <f t="shared" si="1"/>
        <v>778051998.36236298</v>
      </c>
    </row>
    <row r="47" spans="1:11" x14ac:dyDescent="0.2">
      <c r="A47" s="23">
        <v>45108</v>
      </c>
      <c r="B47" s="1">
        <v>0</v>
      </c>
      <c r="C47" s="6">
        <v>0</v>
      </c>
      <c r="D47" s="1">
        <v>1</v>
      </c>
      <c r="E47" s="6">
        <v>0</v>
      </c>
      <c r="F47" s="1">
        <v>0</v>
      </c>
      <c r="G47" s="6">
        <v>0</v>
      </c>
      <c r="H47" s="1">
        <v>1</v>
      </c>
      <c r="I47" s="6">
        <v>0</v>
      </c>
      <c r="J47" s="1">
        <f t="shared" si="0"/>
        <v>72</v>
      </c>
      <c r="K47" s="16">
        <f t="shared" si="1"/>
        <v>778051998.36236298</v>
      </c>
    </row>
    <row r="48" spans="1:11" x14ac:dyDescent="0.2">
      <c r="A48" s="23">
        <v>45139</v>
      </c>
      <c r="B48" s="1">
        <v>5</v>
      </c>
      <c r="C48" s="6">
        <v>85935078.456799999</v>
      </c>
      <c r="D48" s="1">
        <v>0</v>
      </c>
      <c r="E48" s="6">
        <v>0</v>
      </c>
      <c r="F48" s="1">
        <v>0</v>
      </c>
      <c r="G48" s="6">
        <v>0</v>
      </c>
      <c r="H48" s="1">
        <v>5</v>
      </c>
      <c r="I48" s="6">
        <v>85935078.456799999</v>
      </c>
      <c r="J48" s="1">
        <f t="shared" si="0"/>
        <v>77</v>
      </c>
      <c r="K48" s="16">
        <f t="shared" si="1"/>
        <v>863987076.81916296</v>
      </c>
    </row>
    <row r="49" spans="1:12" x14ac:dyDescent="0.2">
      <c r="A49" s="23">
        <v>45170</v>
      </c>
      <c r="B49" s="1">
        <v>2</v>
      </c>
      <c r="C49" s="6">
        <v>371564503</v>
      </c>
      <c r="D49" s="1">
        <v>1</v>
      </c>
      <c r="E49" s="6">
        <v>0</v>
      </c>
      <c r="F49" s="1">
        <v>0</v>
      </c>
      <c r="G49" s="6">
        <v>0</v>
      </c>
      <c r="H49" s="1">
        <v>3</v>
      </c>
      <c r="I49" s="6">
        <v>371564503</v>
      </c>
      <c r="J49" s="1">
        <f t="shared" si="0"/>
        <v>80</v>
      </c>
      <c r="K49" s="16">
        <f t="shared" si="1"/>
        <v>1235551579.8191628</v>
      </c>
    </row>
    <row r="50" spans="1:12" x14ac:dyDescent="0.2">
      <c r="A50" s="23">
        <v>45200</v>
      </c>
      <c r="B50" s="1">
        <v>2</v>
      </c>
      <c r="C50" s="6">
        <v>4600457</v>
      </c>
      <c r="D50" s="1">
        <v>0</v>
      </c>
      <c r="E50" s="6">
        <v>0</v>
      </c>
      <c r="F50" s="1">
        <v>0</v>
      </c>
      <c r="G50" s="6">
        <v>0</v>
      </c>
      <c r="H50" s="1">
        <v>2</v>
      </c>
      <c r="I50" s="6">
        <v>4600457</v>
      </c>
      <c r="J50" s="1">
        <f t="shared" si="0"/>
        <v>82</v>
      </c>
      <c r="K50" s="16">
        <f t="shared" si="1"/>
        <v>1240152036.8191628</v>
      </c>
    </row>
    <row r="51" spans="1:12" s="25" customFormat="1" x14ac:dyDescent="0.2">
      <c r="A51" s="26">
        <v>45231</v>
      </c>
      <c r="B51" s="25">
        <v>0</v>
      </c>
      <c r="C51" s="27">
        <v>0</v>
      </c>
      <c r="D51" s="25">
        <v>2</v>
      </c>
      <c r="E51" s="27">
        <v>23519528.107500002</v>
      </c>
      <c r="F51" s="25">
        <v>0</v>
      </c>
      <c r="G51" s="27">
        <v>0</v>
      </c>
      <c r="H51" s="25">
        <v>2</v>
      </c>
      <c r="I51" s="27">
        <v>23519528.107500002</v>
      </c>
      <c r="J51" s="25">
        <f t="shared" si="0"/>
        <v>84</v>
      </c>
      <c r="K51" s="28">
        <f t="shared" si="1"/>
        <v>1263671564.9266629</v>
      </c>
      <c r="L51" s="27">
        <f>SUM(I51)</f>
        <v>23519528.107500002</v>
      </c>
    </row>
    <row r="52" spans="1:12" x14ac:dyDescent="0.2">
      <c r="A52" s="23">
        <v>45261</v>
      </c>
      <c r="B52" s="1">
        <v>3</v>
      </c>
      <c r="C52" s="6">
        <v>70508228.599999994</v>
      </c>
      <c r="D52" s="1">
        <v>2</v>
      </c>
      <c r="E52" s="6">
        <v>0</v>
      </c>
      <c r="F52" s="1">
        <v>0</v>
      </c>
      <c r="G52" s="6">
        <v>0</v>
      </c>
      <c r="H52" s="1">
        <v>5</v>
      </c>
      <c r="I52" s="6">
        <v>70508228.599999994</v>
      </c>
      <c r="J52" s="1">
        <f t="shared" si="0"/>
        <v>89</v>
      </c>
      <c r="K52" s="16">
        <f t="shared" si="1"/>
        <v>1334179793.5266628</v>
      </c>
      <c r="L52" s="6">
        <f t="shared" ref="L52:L71" si="2">SUM(L51+I52)</f>
        <v>94027756.707499996</v>
      </c>
    </row>
    <row r="53" spans="1:12" x14ac:dyDescent="0.2">
      <c r="A53" s="23">
        <v>45292</v>
      </c>
      <c r="B53" s="1">
        <v>1</v>
      </c>
      <c r="C53" s="6">
        <v>86837.15</v>
      </c>
      <c r="D53" s="1">
        <v>2</v>
      </c>
      <c r="E53" s="6">
        <v>4586837.1500000004</v>
      </c>
      <c r="F53" s="1">
        <v>0</v>
      </c>
      <c r="G53" s="6">
        <v>0</v>
      </c>
      <c r="H53" s="1">
        <v>3</v>
      </c>
      <c r="I53" s="6">
        <v>4673674.3000000007</v>
      </c>
      <c r="J53" s="1">
        <f t="shared" si="0"/>
        <v>92</v>
      </c>
      <c r="K53" s="16">
        <f t="shared" si="1"/>
        <v>1338853467.8266628</v>
      </c>
      <c r="L53" s="6">
        <f t="shared" si="2"/>
        <v>98701431.007499993</v>
      </c>
    </row>
    <row r="54" spans="1:12" x14ac:dyDescent="0.2">
      <c r="A54" s="23">
        <v>45323</v>
      </c>
      <c r="B54" s="1">
        <v>4</v>
      </c>
      <c r="C54" s="6">
        <v>212832475.31569999</v>
      </c>
      <c r="D54" s="1">
        <v>1</v>
      </c>
      <c r="E54" s="6">
        <v>32542615.5768</v>
      </c>
      <c r="F54" s="1">
        <v>0</v>
      </c>
      <c r="G54" s="6">
        <v>0</v>
      </c>
      <c r="H54" s="1">
        <v>5</v>
      </c>
      <c r="I54" s="6">
        <v>245375090.89249998</v>
      </c>
      <c r="J54" s="1">
        <f t="shared" si="0"/>
        <v>97</v>
      </c>
      <c r="K54" s="16">
        <f t="shared" si="1"/>
        <v>1584228558.7191627</v>
      </c>
      <c r="L54" s="6">
        <f t="shared" si="2"/>
        <v>344076521.89999998</v>
      </c>
    </row>
    <row r="55" spans="1:12" x14ac:dyDescent="0.2">
      <c r="A55" s="23">
        <v>45352</v>
      </c>
      <c r="B55" s="1">
        <v>1</v>
      </c>
      <c r="C55" s="6">
        <v>3959388</v>
      </c>
      <c r="D55" s="1">
        <v>4</v>
      </c>
      <c r="E55" s="6">
        <v>69570709.950560004</v>
      </c>
      <c r="F55" s="1">
        <v>0</v>
      </c>
      <c r="G55" s="6">
        <v>0</v>
      </c>
      <c r="H55" s="1">
        <v>5</v>
      </c>
      <c r="I55" s="6">
        <v>73530097.950560004</v>
      </c>
      <c r="J55" s="1">
        <f t="shared" si="0"/>
        <v>102</v>
      </c>
      <c r="K55" s="16">
        <f t="shared" si="1"/>
        <v>1657758656.6697228</v>
      </c>
      <c r="L55" s="6">
        <f t="shared" si="2"/>
        <v>417606619.85055995</v>
      </c>
    </row>
    <row r="56" spans="1:12" x14ac:dyDescent="0.2">
      <c r="A56" s="23">
        <v>45383</v>
      </c>
      <c r="B56" s="1">
        <v>5</v>
      </c>
      <c r="C56" s="6">
        <v>210711178.7376</v>
      </c>
      <c r="D56" s="1">
        <v>6</v>
      </c>
      <c r="E56" s="6">
        <v>13873981.600579999</v>
      </c>
      <c r="F56" s="1">
        <v>0</v>
      </c>
      <c r="G56" s="6">
        <v>0</v>
      </c>
      <c r="H56" s="1">
        <v>11</v>
      </c>
      <c r="I56" s="6">
        <v>224585160.33818001</v>
      </c>
      <c r="J56" s="1">
        <f t="shared" si="0"/>
        <v>113</v>
      </c>
      <c r="K56" s="16">
        <f t="shared" si="1"/>
        <v>1882343817.0079029</v>
      </c>
      <c r="L56" s="6">
        <f t="shared" si="2"/>
        <v>642191780.18874002</v>
      </c>
    </row>
    <row r="57" spans="1:12" x14ac:dyDescent="0.2">
      <c r="A57" s="23">
        <v>45413</v>
      </c>
      <c r="B57" s="1">
        <v>1</v>
      </c>
      <c r="C57" s="6">
        <v>980000</v>
      </c>
      <c r="D57" s="1">
        <v>3</v>
      </c>
      <c r="E57" s="6">
        <v>33057068.518137597</v>
      </c>
      <c r="F57" s="1">
        <v>0</v>
      </c>
      <c r="G57" s="6">
        <v>0</v>
      </c>
      <c r="H57" s="1">
        <v>4</v>
      </c>
      <c r="I57" s="6">
        <v>34037068.518137597</v>
      </c>
      <c r="J57" s="1">
        <f t="shared" si="0"/>
        <v>117</v>
      </c>
      <c r="K57" s="16">
        <f t="shared" si="1"/>
        <v>1916380885.5260406</v>
      </c>
      <c r="L57" s="6">
        <f t="shared" si="2"/>
        <v>676228848.70687759</v>
      </c>
    </row>
    <row r="58" spans="1:12" x14ac:dyDescent="0.2">
      <c r="A58" s="23">
        <v>45444</v>
      </c>
      <c r="B58" s="1">
        <v>2</v>
      </c>
      <c r="C58" s="6">
        <v>809538</v>
      </c>
      <c r="D58" s="1">
        <v>2</v>
      </c>
      <c r="E58" s="6">
        <v>413190.76799999998</v>
      </c>
      <c r="F58" s="1">
        <v>0</v>
      </c>
      <c r="G58" s="6">
        <v>0</v>
      </c>
      <c r="H58" s="1">
        <v>4</v>
      </c>
      <c r="I58" s="6">
        <v>1222728.7679999999</v>
      </c>
      <c r="J58" s="1">
        <f t="shared" si="0"/>
        <v>121</v>
      </c>
      <c r="K58" s="16">
        <f t="shared" si="1"/>
        <v>1917603614.2940404</v>
      </c>
      <c r="L58" s="6">
        <f t="shared" si="2"/>
        <v>677451577.4748776</v>
      </c>
    </row>
    <row r="59" spans="1:12" x14ac:dyDescent="0.2">
      <c r="A59" s="23">
        <v>45474</v>
      </c>
      <c r="B59" s="1">
        <v>3</v>
      </c>
      <c r="C59" s="6">
        <v>2218252.7999999998</v>
      </c>
      <c r="D59" s="1">
        <v>3</v>
      </c>
      <c r="E59" s="6">
        <v>2030044.66</v>
      </c>
      <c r="F59" s="1">
        <v>0</v>
      </c>
      <c r="G59" s="6">
        <v>0</v>
      </c>
      <c r="H59" s="1">
        <v>6</v>
      </c>
      <c r="I59" s="6">
        <v>4248297.46</v>
      </c>
      <c r="J59" s="1">
        <f t="shared" si="0"/>
        <v>127</v>
      </c>
      <c r="K59" s="16">
        <f t="shared" si="1"/>
        <v>1921851911.7540405</v>
      </c>
      <c r="L59" s="6">
        <f t="shared" si="2"/>
        <v>681699874.93487763</v>
      </c>
    </row>
    <row r="60" spans="1:12" x14ac:dyDescent="0.2">
      <c r="A60" s="23">
        <v>45505</v>
      </c>
      <c r="B60" s="1">
        <v>4</v>
      </c>
      <c r="C60" s="6">
        <v>20446560</v>
      </c>
      <c r="D60" s="1">
        <v>1</v>
      </c>
      <c r="E60" s="6">
        <v>221000</v>
      </c>
      <c r="F60" s="1">
        <v>0</v>
      </c>
      <c r="G60" s="6">
        <v>0</v>
      </c>
      <c r="H60" s="1">
        <v>5</v>
      </c>
      <c r="I60" s="6">
        <v>20667560</v>
      </c>
      <c r="J60" s="1">
        <f t="shared" si="0"/>
        <v>132</v>
      </c>
      <c r="K60" s="16">
        <f t="shared" si="1"/>
        <v>1942519471.7540405</v>
      </c>
      <c r="L60" s="6">
        <f t="shared" si="2"/>
        <v>702367434.93487763</v>
      </c>
    </row>
    <row r="61" spans="1:12" x14ac:dyDescent="0.2">
      <c r="A61" s="23">
        <v>45536</v>
      </c>
      <c r="B61" s="1">
        <v>3</v>
      </c>
      <c r="C61" s="6">
        <v>200000000</v>
      </c>
      <c r="D61" s="1">
        <v>5</v>
      </c>
      <c r="E61" s="6">
        <v>831186.15749999986</v>
      </c>
      <c r="F61" s="1">
        <v>0</v>
      </c>
      <c r="G61" s="6">
        <v>0</v>
      </c>
      <c r="H61" s="1">
        <v>8</v>
      </c>
      <c r="I61" s="6">
        <v>200831186.1575</v>
      </c>
      <c r="J61" s="1">
        <f t="shared" si="0"/>
        <v>140</v>
      </c>
      <c r="K61" s="16">
        <f t="shared" si="1"/>
        <v>2143350657.9115405</v>
      </c>
      <c r="L61" s="6">
        <f t="shared" si="2"/>
        <v>903198621.09237766</v>
      </c>
    </row>
    <row r="62" spans="1:12" x14ac:dyDescent="0.2">
      <c r="A62" s="23">
        <v>45566</v>
      </c>
      <c r="B62" s="1">
        <v>5</v>
      </c>
      <c r="C62" s="6">
        <v>12787958</v>
      </c>
      <c r="D62" s="1">
        <v>4</v>
      </c>
      <c r="E62" s="6">
        <v>136239306.2502</v>
      </c>
      <c r="F62" s="1">
        <v>0</v>
      </c>
      <c r="G62" s="6">
        <v>0</v>
      </c>
      <c r="H62" s="1">
        <v>9</v>
      </c>
      <c r="I62" s="6">
        <v>149027264.2502</v>
      </c>
      <c r="J62" s="1">
        <f t="shared" si="0"/>
        <v>149</v>
      </c>
      <c r="K62" s="16">
        <f t="shared" si="1"/>
        <v>2292377922.1617403</v>
      </c>
      <c r="L62" s="6">
        <f t="shared" si="2"/>
        <v>1052225885.3425777</v>
      </c>
    </row>
    <row r="63" spans="1:12" x14ac:dyDescent="0.2">
      <c r="A63" s="23">
        <v>45597</v>
      </c>
      <c r="B63" s="1">
        <v>5</v>
      </c>
      <c r="C63" s="6">
        <v>7811271.4639999997</v>
      </c>
      <c r="D63" s="1">
        <v>4</v>
      </c>
      <c r="E63" s="6">
        <v>585958</v>
      </c>
      <c r="F63" s="1">
        <v>0</v>
      </c>
      <c r="G63" s="6">
        <v>0</v>
      </c>
      <c r="H63" s="1">
        <v>9</v>
      </c>
      <c r="I63" s="6">
        <v>8397229.4639999997</v>
      </c>
      <c r="J63" s="1">
        <f t="shared" si="0"/>
        <v>158</v>
      </c>
      <c r="K63" s="16">
        <f t="shared" si="1"/>
        <v>2300775151.6257405</v>
      </c>
      <c r="L63" s="6">
        <f t="shared" si="2"/>
        <v>1060623114.8065777</v>
      </c>
    </row>
    <row r="64" spans="1:12" x14ac:dyDescent="0.2">
      <c r="A64" s="23">
        <v>45627</v>
      </c>
      <c r="B64" s="1">
        <v>5</v>
      </c>
      <c r="C64" s="6">
        <v>61439919.660000004</v>
      </c>
      <c r="D64" s="1">
        <v>6</v>
      </c>
      <c r="E64" s="6">
        <v>20684064.554980002</v>
      </c>
      <c r="F64" s="1">
        <v>0</v>
      </c>
      <c r="G64" s="6">
        <v>0</v>
      </c>
      <c r="H64" s="1">
        <v>11</v>
      </c>
      <c r="I64" s="6">
        <v>82123984.214980006</v>
      </c>
      <c r="J64" s="1">
        <f t="shared" si="0"/>
        <v>169</v>
      </c>
      <c r="K64" s="16">
        <f t="shared" si="1"/>
        <v>2382899135.8407207</v>
      </c>
      <c r="L64" s="6">
        <f t="shared" si="2"/>
        <v>1142747099.0215578</v>
      </c>
    </row>
    <row r="65" spans="1:12" x14ac:dyDescent="0.2">
      <c r="A65" s="23">
        <v>45658</v>
      </c>
      <c r="B65" s="1">
        <v>1</v>
      </c>
      <c r="C65" s="6">
        <v>521194</v>
      </c>
      <c r="D65" s="1">
        <v>4</v>
      </c>
      <c r="E65" s="6">
        <v>207312.106</v>
      </c>
      <c r="F65" s="1">
        <v>0</v>
      </c>
      <c r="G65" s="6">
        <v>0</v>
      </c>
      <c r="H65" s="1">
        <v>5</v>
      </c>
      <c r="I65" s="6">
        <v>728506.10600000003</v>
      </c>
      <c r="J65" s="1">
        <f t="shared" si="0"/>
        <v>174</v>
      </c>
      <c r="K65" s="16">
        <f t="shared" si="1"/>
        <v>2383627641.9467206</v>
      </c>
      <c r="L65" s="6">
        <f t="shared" si="2"/>
        <v>1143475605.1275578</v>
      </c>
    </row>
    <row r="66" spans="1:12" x14ac:dyDescent="0.2">
      <c r="A66" s="23">
        <v>45689</v>
      </c>
      <c r="B66" s="1">
        <v>2</v>
      </c>
      <c r="C66" s="6">
        <v>9048494.4839999992</v>
      </c>
      <c r="D66" s="1">
        <v>2</v>
      </c>
      <c r="E66" s="6">
        <v>15570.13</v>
      </c>
      <c r="F66" s="1">
        <v>1</v>
      </c>
      <c r="G66" s="6">
        <v>1292484.6000000001</v>
      </c>
      <c r="H66" s="1">
        <v>5</v>
      </c>
      <c r="I66" s="6">
        <v>10356549.214</v>
      </c>
      <c r="J66" s="1">
        <f t="shared" si="0"/>
        <v>179</v>
      </c>
      <c r="K66" s="16">
        <f t="shared" si="1"/>
        <v>2393984191.1607208</v>
      </c>
      <c r="L66" s="6">
        <f t="shared" si="2"/>
        <v>1153832154.3415577</v>
      </c>
    </row>
    <row r="67" spans="1:12" x14ac:dyDescent="0.2">
      <c r="A67" s="23">
        <v>45717</v>
      </c>
      <c r="B67" s="1">
        <v>3</v>
      </c>
      <c r="C67" s="6">
        <v>23346168</v>
      </c>
      <c r="D67" s="1">
        <v>2</v>
      </c>
      <c r="E67" s="6">
        <v>42373848.813579999</v>
      </c>
      <c r="F67" s="1">
        <v>2</v>
      </c>
      <c r="G67" s="6">
        <v>1314780.51226</v>
      </c>
      <c r="H67" s="1">
        <v>7</v>
      </c>
      <c r="I67" s="6">
        <v>67034797.325839996</v>
      </c>
      <c r="J67" s="1">
        <f t="shared" si="0"/>
        <v>186</v>
      </c>
      <c r="K67" s="16">
        <f t="shared" si="1"/>
        <v>2461018988.4865608</v>
      </c>
      <c r="L67" s="6">
        <f t="shared" si="2"/>
        <v>1220866951.6673977</v>
      </c>
    </row>
    <row r="68" spans="1:12" x14ac:dyDescent="0.2">
      <c r="A68" s="23">
        <v>45748</v>
      </c>
      <c r="B68" s="1">
        <v>3</v>
      </c>
      <c r="C68" s="6">
        <v>4024898.7859999998</v>
      </c>
      <c r="D68" s="1">
        <v>1</v>
      </c>
      <c r="E68" s="6">
        <v>228023541.11000001</v>
      </c>
      <c r="F68" s="1">
        <v>0</v>
      </c>
      <c r="G68" s="6">
        <v>0</v>
      </c>
      <c r="H68" s="1">
        <v>4</v>
      </c>
      <c r="I68" s="6">
        <v>232048439.89600003</v>
      </c>
      <c r="J68" s="1">
        <f t="shared" si="0"/>
        <v>190</v>
      </c>
      <c r="K68" s="16">
        <f t="shared" si="1"/>
        <v>2693067428.3825607</v>
      </c>
      <c r="L68" s="6">
        <f t="shared" si="2"/>
        <v>1452915391.5633979</v>
      </c>
    </row>
    <row r="69" spans="1:12" x14ac:dyDescent="0.2">
      <c r="A69" s="23">
        <v>45778</v>
      </c>
      <c r="B69" s="1">
        <v>0</v>
      </c>
      <c r="C69" s="6">
        <v>0</v>
      </c>
      <c r="D69" s="1">
        <v>1</v>
      </c>
      <c r="E69" s="6">
        <v>369180</v>
      </c>
      <c r="F69" s="1">
        <v>3</v>
      </c>
      <c r="G69" s="6">
        <v>282101.15613999998</v>
      </c>
      <c r="H69" s="1">
        <v>4</v>
      </c>
      <c r="I69" s="6">
        <v>651281.15613999998</v>
      </c>
      <c r="J69" s="1">
        <f t="shared" ref="J69:J71" si="3">SUM(H69+J68)</f>
        <v>194</v>
      </c>
      <c r="K69" s="16">
        <f t="shared" ref="K69:K71" si="4">SUM(K68+I69)</f>
        <v>2693718709.5387006</v>
      </c>
      <c r="L69" s="6">
        <f t="shared" si="2"/>
        <v>1453566672.719538</v>
      </c>
    </row>
    <row r="70" spans="1:12" x14ac:dyDescent="0.2">
      <c r="A70" s="23">
        <v>45809</v>
      </c>
      <c r="B70" s="1">
        <v>0</v>
      </c>
      <c r="C70" s="6">
        <v>0</v>
      </c>
      <c r="D70" s="1">
        <v>0</v>
      </c>
      <c r="E70" s="6">
        <v>0</v>
      </c>
      <c r="F70" s="1">
        <v>0</v>
      </c>
      <c r="G70" s="6">
        <v>0</v>
      </c>
      <c r="H70" s="1">
        <v>0</v>
      </c>
      <c r="I70" s="6">
        <v>0</v>
      </c>
      <c r="J70" s="1">
        <f t="shared" si="3"/>
        <v>194</v>
      </c>
      <c r="K70" s="16">
        <f t="shared" si="4"/>
        <v>2693718709.5387006</v>
      </c>
      <c r="L70" s="6">
        <f t="shared" si="2"/>
        <v>1453566672.719538</v>
      </c>
    </row>
    <row r="71" spans="1:12" x14ac:dyDescent="0.2">
      <c r="A71" s="23">
        <v>45839</v>
      </c>
      <c r="B71" s="1">
        <v>0</v>
      </c>
      <c r="C71" s="6">
        <v>0</v>
      </c>
      <c r="D71" s="1">
        <v>0</v>
      </c>
      <c r="E71" s="6">
        <v>0</v>
      </c>
      <c r="F71" s="1">
        <v>0</v>
      </c>
      <c r="G71" s="6">
        <v>0</v>
      </c>
      <c r="H71" s="1">
        <v>0</v>
      </c>
      <c r="I71" s="6">
        <v>0</v>
      </c>
      <c r="J71" s="1">
        <f t="shared" si="3"/>
        <v>194</v>
      </c>
      <c r="K71" s="16">
        <f t="shared" si="4"/>
        <v>2693718709.5387006</v>
      </c>
      <c r="L71" s="6">
        <f t="shared" si="2"/>
        <v>1453566672.719538</v>
      </c>
    </row>
    <row r="72" spans="1:12" ht="15" x14ac:dyDescent="0.25">
      <c r="A72" s="29" t="s">
        <v>75</v>
      </c>
      <c r="B72" s="8">
        <v>142</v>
      </c>
      <c r="C72" s="9">
        <v>2137679356.5870013</v>
      </c>
      <c r="D72" s="8">
        <v>59</v>
      </c>
      <c r="E72" s="9">
        <v>609144943.45383763</v>
      </c>
      <c r="F72" s="8">
        <v>6</v>
      </c>
      <c r="G72" s="9">
        <v>2889366.2683999999</v>
      </c>
      <c r="H72" s="8">
        <v>207</v>
      </c>
      <c r="I72" s="9">
        <v>2749713666.3092389</v>
      </c>
    </row>
    <row r="74" spans="1:12" x14ac:dyDescent="0.2">
      <c r="J74" s="6"/>
    </row>
  </sheetData>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Q144"/>
  <sheetViews>
    <sheetView topLeftCell="E1" zoomScale="102" workbookViewId="0">
      <pane ySplit="2" topLeftCell="A134" activePane="bottomLeft" state="frozen"/>
      <selection activeCell="O144" sqref="O144"/>
      <selection pane="bottomLeft" activeCell="G144" sqref="G144"/>
    </sheetView>
  </sheetViews>
  <sheetFormatPr defaultColWidth="8.85546875" defaultRowHeight="14.25" x14ac:dyDescent="0.2"/>
  <cols>
    <col min="1" max="1" width="53.28515625" style="1" bestFit="1" customWidth="1"/>
    <col min="2" max="2" width="12.42578125" style="1" bestFit="1" customWidth="1"/>
    <col min="3" max="3" width="18.42578125" style="1" bestFit="1" customWidth="1"/>
    <col min="4" max="4" width="58.140625" style="1" bestFit="1" customWidth="1"/>
    <col min="5" max="5" width="73.85546875" style="1" bestFit="1" customWidth="1"/>
    <col min="6" max="6" width="16" style="1" bestFit="1" customWidth="1"/>
    <col min="7" max="7" width="28.28515625" style="1" customWidth="1"/>
    <col min="8" max="8" width="77.85546875" style="1" bestFit="1" customWidth="1"/>
    <col min="9" max="9" width="20.140625" style="30" bestFit="1" customWidth="1"/>
    <col min="10" max="10" width="11.5703125" style="31" bestFit="1" customWidth="1"/>
    <col min="11" max="11" width="21.42578125" style="32" bestFit="1" customWidth="1"/>
    <col min="12" max="12" width="21.85546875" style="23" bestFit="1" customWidth="1"/>
    <col min="13" max="13" width="21.42578125" style="1" bestFit="1" customWidth="1"/>
    <col min="14" max="14" width="23.7109375" style="1" bestFit="1" customWidth="1"/>
    <col min="15" max="15" width="30.42578125" style="1" bestFit="1" customWidth="1"/>
    <col min="16" max="16" width="8.85546875" style="1" bestFit="1"/>
    <col min="17" max="16384" width="8.85546875" style="1"/>
  </cols>
  <sheetData>
    <row r="1" spans="1:15" s="33" customFormat="1" ht="15" x14ac:dyDescent="0.25">
      <c r="A1" s="34" t="s">
        <v>418</v>
      </c>
      <c r="I1" s="35"/>
      <c r="J1" s="36"/>
      <c r="K1" s="37"/>
      <c r="L1" s="38"/>
    </row>
    <row r="2" spans="1:15" s="8" customFormat="1" ht="15" x14ac:dyDescent="0.25">
      <c r="A2" s="8" t="s">
        <v>419</v>
      </c>
      <c r="B2" s="8" t="s">
        <v>420</v>
      </c>
      <c r="C2" s="8" t="s">
        <v>421</v>
      </c>
      <c r="D2" s="8" t="s">
        <v>197</v>
      </c>
      <c r="E2" s="8" t="s">
        <v>422</v>
      </c>
      <c r="F2" s="8" t="s">
        <v>423</v>
      </c>
      <c r="G2" s="8" t="s">
        <v>302</v>
      </c>
      <c r="H2" s="8" t="s">
        <v>76</v>
      </c>
      <c r="I2" s="39" t="s">
        <v>424</v>
      </c>
      <c r="J2" s="40" t="s">
        <v>425</v>
      </c>
      <c r="K2" s="39" t="s">
        <v>426</v>
      </c>
      <c r="L2" s="24" t="s">
        <v>427</v>
      </c>
      <c r="M2" s="8" t="s">
        <v>428</v>
      </c>
      <c r="N2" s="40" t="s">
        <v>429</v>
      </c>
      <c r="O2" s="8" t="s">
        <v>430</v>
      </c>
    </row>
    <row r="3" spans="1:15" s="21" customFormat="1" x14ac:dyDescent="0.2">
      <c r="A3" s="41" t="s">
        <v>431</v>
      </c>
      <c r="B3" s="1" t="s">
        <v>432</v>
      </c>
      <c r="C3" s="1" t="s">
        <v>433</v>
      </c>
      <c r="D3" s="1" t="s">
        <v>201</v>
      </c>
      <c r="E3" s="1" t="s">
        <v>434</v>
      </c>
      <c r="F3" s="1" t="s">
        <v>401</v>
      </c>
      <c r="G3" s="1" t="s">
        <v>312</v>
      </c>
      <c r="H3" s="1" t="s">
        <v>95</v>
      </c>
      <c r="I3" s="30">
        <v>0.01</v>
      </c>
      <c r="J3" s="31" t="s">
        <v>435</v>
      </c>
      <c r="K3" s="42">
        <f>I3*INDEX(Currencies!$C$2:$C$15,MATCH(J3, Currencies!$B$2:$B$15, 0))</f>
        <v>0.01</v>
      </c>
      <c r="L3" s="23">
        <v>44040</v>
      </c>
      <c r="M3" s="1" t="s">
        <v>436</v>
      </c>
      <c r="N3" s="1"/>
      <c r="O3" s="1"/>
    </row>
    <row r="4" spans="1:15" x14ac:dyDescent="0.2">
      <c r="A4" s="41" t="s">
        <v>437</v>
      </c>
      <c r="B4" s="1" t="s">
        <v>438</v>
      </c>
      <c r="C4" s="43" t="s">
        <v>439</v>
      </c>
      <c r="D4" s="1" t="s">
        <v>244</v>
      </c>
      <c r="E4" s="1" t="s">
        <v>440</v>
      </c>
      <c r="F4" s="1" t="s">
        <v>26</v>
      </c>
      <c r="G4" s="1" t="s">
        <v>391</v>
      </c>
      <c r="H4" s="1" t="s">
        <v>132</v>
      </c>
      <c r="I4" s="30">
        <v>2059000</v>
      </c>
      <c r="J4" s="31" t="s">
        <v>441</v>
      </c>
      <c r="K4" s="42">
        <f>I4*INDEX(Currencies!$C$2:$C$15,MATCH(J4,Currencies!$B$2:$B$15,0))</f>
        <v>404449.37</v>
      </c>
      <c r="L4" s="23">
        <v>44529</v>
      </c>
      <c r="M4" s="1" t="s">
        <v>442</v>
      </c>
      <c r="N4" s="1" t="s">
        <v>443</v>
      </c>
    </row>
    <row r="5" spans="1:15" x14ac:dyDescent="0.2">
      <c r="A5" s="41" t="s">
        <v>444</v>
      </c>
      <c r="B5" s="1" t="s">
        <v>445</v>
      </c>
      <c r="C5" s="1" t="s">
        <v>446</v>
      </c>
      <c r="D5" s="1" t="s">
        <v>228</v>
      </c>
      <c r="E5" s="1" t="s">
        <v>447</v>
      </c>
      <c r="F5" s="1" t="s">
        <v>401</v>
      </c>
      <c r="G5" s="1" t="s">
        <v>380</v>
      </c>
      <c r="H5" s="1" t="s">
        <v>108</v>
      </c>
      <c r="I5" s="30">
        <v>1</v>
      </c>
      <c r="J5" s="31" t="s">
        <v>448</v>
      </c>
      <c r="K5" s="42">
        <f>I5*INDEX(Currencies!$C$2:$C$15,MATCH(J5,Currencies!$B$2:$B$15,0))</f>
        <v>0.86477999999999999</v>
      </c>
      <c r="L5" s="23">
        <v>44545</v>
      </c>
      <c r="M5" s="1" t="s">
        <v>436</v>
      </c>
    </row>
    <row r="6" spans="1:15" x14ac:dyDescent="0.2">
      <c r="A6" s="41" t="s">
        <v>449</v>
      </c>
      <c r="B6" s="1" t="s">
        <v>450</v>
      </c>
      <c r="C6" s="1" t="s">
        <v>433</v>
      </c>
      <c r="D6" s="1" t="s">
        <v>299</v>
      </c>
      <c r="E6" s="1" t="s">
        <v>451</v>
      </c>
      <c r="F6" s="1" t="s">
        <v>395</v>
      </c>
      <c r="G6" s="1" t="s">
        <v>354</v>
      </c>
      <c r="H6" s="1" t="s">
        <v>151</v>
      </c>
      <c r="I6" s="30">
        <v>1817700</v>
      </c>
      <c r="J6" s="31" t="s">
        <v>435</v>
      </c>
      <c r="K6" s="42">
        <f>I6*INDEX(Currencies!$C$2:$C$15,MATCH(J6,Currencies!$B$2:$B$15,0))</f>
        <v>1817700</v>
      </c>
      <c r="L6" s="23">
        <v>44547</v>
      </c>
      <c r="M6" s="1" t="s">
        <v>452</v>
      </c>
    </row>
    <row r="7" spans="1:15" x14ac:dyDescent="0.2">
      <c r="A7" s="41" t="s">
        <v>453</v>
      </c>
      <c r="B7" s="1" t="s">
        <v>454</v>
      </c>
      <c r="C7" s="43" t="s">
        <v>446</v>
      </c>
      <c r="D7" s="1" t="s">
        <v>299</v>
      </c>
      <c r="E7" s="1" t="s">
        <v>455</v>
      </c>
      <c r="F7" s="1" t="s">
        <v>29</v>
      </c>
      <c r="G7" s="1" t="s">
        <v>333</v>
      </c>
      <c r="H7" s="1" t="s">
        <v>141</v>
      </c>
      <c r="I7" s="30">
        <v>15912000</v>
      </c>
      <c r="J7" s="31" t="s">
        <v>456</v>
      </c>
      <c r="K7" s="42">
        <f>I7*INDEX(Currencies!$C$2:$C$15,MATCH(J7,Currencies!$B$2:$B$15,0))</f>
        <v>2112158.88</v>
      </c>
      <c r="L7" s="23">
        <v>44550</v>
      </c>
      <c r="M7" s="1" t="s">
        <v>436</v>
      </c>
    </row>
    <row r="8" spans="1:15" x14ac:dyDescent="0.2">
      <c r="A8" s="41" t="s">
        <v>457</v>
      </c>
      <c r="B8" s="1" t="s">
        <v>458</v>
      </c>
      <c r="C8" s="43" t="s">
        <v>446</v>
      </c>
      <c r="D8" s="1" t="s">
        <v>299</v>
      </c>
      <c r="E8" s="1" t="s">
        <v>459</v>
      </c>
      <c r="F8" s="1" t="s">
        <v>29</v>
      </c>
      <c r="G8" s="1" t="s">
        <v>333</v>
      </c>
      <c r="H8" s="1" t="s">
        <v>141</v>
      </c>
      <c r="I8" s="30">
        <v>12000000</v>
      </c>
      <c r="J8" s="31" t="s">
        <v>456</v>
      </c>
      <c r="K8" s="42">
        <f>I8*INDEX(Currencies!$C$2:$C$15,MATCH(J8,Currencies!$B$2:$B$15,0))</f>
        <v>1592880</v>
      </c>
      <c r="L8" s="23">
        <v>44550</v>
      </c>
      <c r="M8" s="1" t="s">
        <v>436</v>
      </c>
    </row>
    <row r="9" spans="1:15" x14ac:dyDescent="0.2">
      <c r="A9" s="41" t="s">
        <v>460</v>
      </c>
      <c r="B9" s="1" t="s">
        <v>461</v>
      </c>
      <c r="C9" s="1" t="s">
        <v>433</v>
      </c>
      <c r="D9" s="1" t="s">
        <v>279</v>
      </c>
      <c r="E9" s="1" t="s">
        <v>462</v>
      </c>
      <c r="F9" s="1" t="s">
        <v>401</v>
      </c>
      <c r="G9" s="1" t="s">
        <v>34</v>
      </c>
      <c r="H9" s="1" t="s">
        <v>95</v>
      </c>
      <c r="I9" s="44"/>
      <c r="J9" s="31" t="s">
        <v>435</v>
      </c>
      <c r="K9" s="42">
        <f>I9*INDEX(Currencies!$C$2:$C$15,MATCH(J9,Currencies!$B$2:$B$15,0))</f>
        <v>0</v>
      </c>
      <c r="L9" s="23">
        <v>44550</v>
      </c>
      <c r="M9" s="1" t="s">
        <v>436</v>
      </c>
      <c r="O9" s="1" t="s">
        <v>463</v>
      </c>
    </row>
    <row r="10" spans="1:15" x14ac:dyDescent="0.2">
      <c r="A10" s="41" t="s">
        <v>464</v>
      </c>
      <c r="B10" s="1" t="s">
        <v>465</v>
      </c>
      <c r="C10" s="1" t="s">
        <v>433</v>
      </c>
      <c r="D10" s="1" t="s">
        <v>205</v>
      </c>
      <c r="E10" s="1" t="s">
        <v>466</v>
      </c>
      <c r="F10" s="1" t="s">
        <v>399</v>
      </c>
      <c r="G10" s="1" t="s">
        <v>346</v>
      </c>
      <c r="H10" s="1" t="s">
        <v>159</v>
      </c>
      <c r="I10" s="30">
        <v>378300</v>
      </c>
      <c r="J10" s="31" t="s">
        <v>435</v>
      </c>
      <c r="K10" s="42">
        <f>I10*INDEX(Currencies!$C$2:$C$15,MATCH(J10, Currencies!$B$2:$B$15, 0))</f>
        <v>378300</v>
      </c>
      <c r="L10" s="23">
        <v>44558</v>
      </c>
      <c r="M10" s="1" t="s">
        <v>436</v>
      </c>
    </row>
    <row r="11" spans="1:15" x14ac:dyDescent="0.2">
      <c r="A11" s="41" t="s">
        <v>467</v>
      </c>
      <c r="B11" s="1" t="s">
        <v>468</v>
      </c>
      <c r="C11" s="1" t="s">
        <v>439</v>
      </c>
      <c r="D11" s="1" t="s">
        <v>279</v>
      </c>
      <c r="E11" s="1" t="s">
        <v>469</v>
      </c>
      <c r="F11" s="1" t="s">
        <v>28</v>
      </c>
      <c r="G11" s="1" t="s">
        <v>34</v>
      </c>
      <c r="H11" s="1" t="s">
        <v>143</v>
      </c>
      <c r="I11" s="30">
        <v>0.01</v>
      </c>
      <c r="J11" s="31" t="s">
        <v>435</v>
      </c>
      <c r="K11" s="42">
        <f>I11*INDEX(Currencies!$C$2:$C$15,MATCH(J11,Currencies!$B$2:$B$15,0))</f>
        <v>0.01</v>
      </c>
      <c r="L11" s="23">
        <v>44564</v>
      </c>
      <c r="M11" s="1" t="s">
        <v>436</v>
      </c>
    </row>
    <row r="12" spans="1:15" x14ac:dyDescent="0.2">
      <c r="A12" s="41" t="s">
        <v>470</v>
      </c>
      <c r="B12" s="1" t="s">
        <v>471</v>
      </c>
      <c r="C12" s="43" t="s">
        <v>433</v>
      </c>
      <c r="D12" s="1" t="s">
        <v>241</v>
      </c>
      <c r="E12" s="1" t="s">
        <v>472</v>
      </c>
      <c r="F12" s="1" t="s">
        <v>23</v>
      </c>
      <c r="G12" s="1" t="s">
        <v>392</v>
      </c>
      <c r="H12" s="1" t="s">
        <v>109</v>
      </c>
      <c r="I12" s="30">
        <v>225600</v>
      </c>
      <c r="J12" s="31" t="s">
        <v>435</v>
      </c>
      <c r="K12" s="42">
        <f>I12*INDEX(Currencies!$C$2:$C$15,MATCH(J12,Currencies!$B$2:$B$15,0))</f>
        <v>225600</v>
      </c>
      <c r="L12" s="23">
        <v>44568</v>
      </c>
      <c r="M12" s="1" t="s">
        <v>436</v>
      </c>
    </row>
    <row r="13" spans="1:15" x14ac:dyDescent="0.2">
      <c r="A13" s="41" t="s">
        <v>473</v>
      </c>
      <c r="B13" s="1" t="s">
        <v>474</v>
      </c>
      <c r="C13" s="43" t="s">
        <v>433</v>
      </c>
      <c r="D13" s="1" t="s">
        <v>231</v>
      </c>
      <c r="E13" s="1" t="s">
        <v>475</v>
      </c>
      <c r="F13" s="1" t="s">
        <v>405</v>
      </c>
      <c r="G13" s="1" t="s">
        <v>34</v>
      </c>
      <c r="H13" s="1" t="s">
        <v>145</v>
      </c>
      <c r="I13" s="30">
        <v>2711880</v>
      </c>
      <c r="J13" s="31" t="s">
        <v>435</v>
      </c>
      <c r="K13" s="42">
        <f>I13*INDEX(Currencies!$C$2:$C$15,MATCH(J13,Currencies!$B$2:$B$15,0))</f>
        <v>2711880</v>
      </c>
      <c r="L13" s="23">
        <v>44571</v>
      </c>
      <c r="M13" s="21" t="s">
        <v>436</v>
      </c>
      <c r="O13" s="1" t="s">
        <v>476</v>
      </c>
    </row>
    <row r="14" spans="1:15" x14ac:dyDescent="0.2">
      <c r="A14" s="41" t="s">
        <v>477</v>
      </c>
      <c r="B14" s="1" t="s">
        <v>478</v>
      </c>
      <c r="C14" s="1" t="s">
        <v>439</v>
      </c>
      <c r="D14" s="1" t="s">
        <v>204</v>
      </c>
      <c r="E14" s="1" t="s">
        <v>479</v>
      </c>
      <c r="F14" s="1" t="s">
        <v>405</v>
      </c>
      <c r="G14" s="1" t="s">
        <v>34</v>
      </c>
      <c r="H14" s="1" t="s">
        <v>145</v>
      </c>
      <c r="I14" s="30">
        <v>350000</v>
      </c>
      <c r="J14" s="31" t="s">
        <v>435</v>
      </c>
      <c r="K14" s="42">
        <f>I14*INDEX(Currencies!$C$2:$C$15,MATCH(J14,Currencies!$B$2:$B$15,0))</f>
        <v>350000</v>
      </c>
      <c r="L14" s="23">
        <v>44571</v>
      </c>
      <c r="M14" s="1" t="s">
        <v>436</v>
      </c>
      <c r="O14" s="1" t="s">
        <v>476</v>
      </c>
    </row>
    <row r="15" spans="1:15" x14ac:dyDescent="0.2">
      <c r="A15" s="41" t="s">
        <v>480</v>
      </c>
      <c r="B15" s="1" t="s">
        <v>481</v>
      </c>
      <c r="C15" s="43" t="s">
        <v>439</v>
      </c>
      <c r="D15" s="1" t="s">
        <v>285</v>
      </c>
      <c r="E15" s="1" t="s">
        <v>482</v>
      </c>
      <c r="F15" s="1" t="s">
        <v>23</v>
      </c>
      <c r="G15" s="1" t="s">
        <v>347</v>
      </c>
      <c r="H15" s="1" t="s">
        <v>167</v>
      </c>
      <c r="I15" s="30">
        <v>111000</v>
      </c>
      <c r="J15" s="31" t="s">
        <v>435</v>
      </c>
      <c r="K15" s="42">
        <f>I15*INDEX(Currencies!$C$2:$C$15,MATCH(J15,Currencies!$B$2:$B$15,0))</f>
        <v>111000</v>
      </c>
      <c r="L15" s="23">
        <v>44572</v>
      </c>
      <c r="M15" s="1" t="s">
        <v>436</v>
      </c>
    </row>
    <row r="16" spans="1:15" x14ac:dyDescent="0.2">
      <c r="A16" s="41" t="s">
        <v>483</v>
      </c>
      <c r="B16" s="1" t="s">
        <v>484</v>
      </c>
      <c r="C16" s="1" t="s">
        <v>433</v>
      </c>
      <c r="D16" s="1" t="s">
        <v>261</v>
      </c>
      <c r="E16" s="1" t="s">
        <v>485</v>
      </c>
      <c r="F16" s="1" t="s">
        <v>20</v>
      </c>
      <c r="G16" s="1" t="s">
        <v>39</v>
      </c>
      <c r="H16" s="1" t="s">
        <v>44</v>
      </c>
      <c r="I16" s="30">
        <v>1443000</v>
      </c>
      <c r="J16" s="31" t="s">
        <v>435</v>
      </c>
      <c r="K16" s="42">
        <f>I16*INDEX(Currencies!$C$2:$C$15,MATCH(J16,Currencies!$B$2:$B$15,0))</f>
        <v>1443000</v>
      </c>
      <c r="L16" s="23">
        <v>44586</v>
      </c>
      <c r="M16" s="1" t="s">
        <v>436</v>
      </c>
    </row>
    <row r="17" spans="1:15" x14ac:dyDescent="0.2">
      <c r="A17" s="41" t="s">
        <v>486</v>
      </c>
      <c r="B17" s="1" t="s">
        <v>487</v>
      </c>
      <c r="C17" s="1" t="s">
        <v>433</v>
      </c>
      <c r="D17" s="1" t="s">
        <v>297</v>
      </c>
      <c r="E17" s="1" t="s">
        <v>488</v>
      </c>
      <c r="F17" s="1" t="s">
        <v>398</v>
      </c>
      <c r="G17" s="1" t="s">
        <v>304</v>
      </c>
      <c r="H17" s="1" t="s">
        <v>150</v>
      </c>
      <c r="I17" s="30">
        <v>5003164</v>
      </c>
      <c r="J17" s="31" t="s">
        <v>435</v>
      </c>
      <c r="K17" s="42">
        <f>I17*INDEX(Currencies!$C$2:$C$15,MATCH(J17,Currencies!$B$2:$B$15,0))</f>
        <v>5003164</v>
      </c>
      <c r="L17" s="23">
        <v>44588</v>
      </c>
      <c r="M17" s="1" t="s">
        <v>442</v>
      </c>
      <c r="N17" s="1" t="s">
        <v>489</v>
      </c>
    </row>
    <row r="18" spans="1:15" x14ac:dyDescent="0.2">
      <c r="A18" s="41" t="s">
        <v>490</v>
      </c>
      <c r="B18" s="1" t="s">
        <v>491</v>
      </c>
      <c r="C18" s="1" t="s">
        <v>433</v>
      </c>
      <c r="D18" s="1" t="s">
        <v>258</v>
      </c>
      <c r="E18" s="1" t="s">
        <v>492</v>
      </c>
      <c r="F18" s="1" t="s">
        <v>407</v>
      </c>
      <c r="G18" s="1" t="s">
        <v>327</v>
      </c>
      <c r="H18" s="1" t="s">
        <v>191</v>
      </c>
      <c r="I18" s="30">
        <v>285156</v>
      </c>
      <c r="J18" s="31" t="s">
        <v>435</v>
      </c>
      <c r="K18" s="42">
        <f>I18*INDEX(Currencies!$C$2:$C$15,MATCH(J18,Currencies!$B$2:$B$15,0))</f>
        <v>285156</v>
      </c>
      <c r="L18" s="23">
        <v>44620</v>
      </c>
      <c r="M18" s="1" t="s">
        <v>436</v>
      </c>
    </row>
    <row r="19" spans="1:15" x14ac:dyDescent="0.2">
      <c r="A19" s="41" t="s">
        <v>493</v>
      </c>
      <c r="B19" s="1" t="s">
        <v>494</v>
      </c>
      <c r="C19" s="43" t="s">
        <v>433</v>
      </c>
      <c r="D19" s="1" t="s">
        <v>241</v>
      </c>
      <c r="E19" s="1" t="s">
        <v>495</v>
      </c>
      <c r="F19" s="1" t="s">
        <v>400</v>
      </c>
      <c r="G19" s="1" t="s">
        <v>364</v>
      </c>
      <c r="H19" s="1" t="s">
        <v>173</v>
      </c>
      <c r="I19" s="30">
        <v>1446060</v>
      </c>
      <c r="J19" s="31" t="s">
        <v>435</v>
      </c>
      <c r="K19" s="42">
        <f>I19*INDEX(Currencies!$C$2:$C$15,MATCH(J19,Currencies!$B$2:$B$15,0))</f>
        <v>1446060</v>
      </c>
      <c r="L19" s="23">
        <v>44676</v>
      </c>
      <c r="M19" s="1" t="s">
        <v>442</v>
      </c>
      <c r="N19" s="1" t="s">
        <v>496</v>
      </c>
    </row>
    <row r="20" spans="1:15" ht="14.25" customHeight="1" x14ac:dyDescent="0.2">
      <c r="A20" s="41" t="s">
        <v>497</v>
      </c>
      <c r="B20" s="1" t="s">
        <v>498</v>
      </c>
      <c r="C20" s="43" t="s">
        <v>433</v>
      </c>
      <c r="D20" s="1" t="s">
        <v>289</v>
      </c>
      <c r="E20" s="1" t="s">
        <v>499</v>
      </c>
      <c r="F20" s="1" t="s">
        <v>29</v>
      </c>
      <c r="G20" s="1" t="s">
        <v>384</v>
      </c>
      <c r="H20" s="1" t="s">
        <v>142</v>
      </c>
      <c r="I20" s="30">
        <v>3706320</v>
      </c>
      <c r="J20" s="31" t="s">
        <v>456</v>
      </c>
      <c r="K20" s="42">
        <f>I20*INDEX(Currencies!$C$2:$C$15,MATCH(J20,Currencies!$B$2:$B$15,0))</f>
        <v>491976.91680000001</v>
      </c>
      <c r="L20" s="23">
        <v>44678</v>
      </c>
      <c r="M20" s="1" t="s">
        <v>436</v>
      </c>
    </row>
    <row r="21" spans="1:15" ht="14.25" customHeight="1" x14ac:dyDescent="0.2">
      <c r="A21" s="41" t="s">
        <v>500</v>
      </c>
      <c r="B21" s="1" t="s">
        <v>501</v>
      </c>
      <c r="C21" s="43" t="s">
        <v>433</v>
      </c>
      <c r="D21" s="1" t="s">
        <v>276</v>
      </c>
      <c r="E21" s="1" t="s">
        <v>502</v>
      </c>
      <c r="F21" s="1" t="s">
        <v>23</v>
      </c>
      <c r="G21" s="1" t="s">
        <v>338</v>
      </c>
      <c r="H21" s="1" t="s">
        <v>135</v>
      </c>
      <c r="I21" s="30">
        <v>4900000</v>
      </c>
      <c r="J21" s="31" t="s">
        <v>435</v>
      </c>
      <c r="K21" s="42">
        <f>I21*INDEX(Currencies!$C$2:$C$15,MATCH(J21,Currencies!$B$2:$B$15,0))</f>
        <v>4900000</v>
      </c>
      <c r="L21" s="23">
        <v>44714</v>
      </c>
      <c r="M21" s="1" t="s">
        <v>436</v>
      </c>
    </row>
    <row r="22" spans="1:15" ht="14.25" customHeight="1" x14ac:dyDescent="0.2">
      <c r="A22" s="41" t="s">
        <v>503</v>
      </c>
      <c r="B22" s="1" t="s">
        <v>504</v>
      </c>
      <c r="C22" s="1" t="s">
        <v>433</v>
      </c>
      <c r="D22" s="1" t="s">
        <v>282</v>
      </c>
      <c r="E22" s="1" t="s">
        <v>505</v>
      </c>
      <c r="F22" s="1" t="s">
        <v>29</v>
      </c>
      <c r="G22" s="1" t="s">
        <v>313</v>
      </c>
      <c r="H22" s="1" t="s">
        <v>130</v>
      </c>
      <c r="I22" s="30">
        <v>2666451.2000000002</v>
      </c>
      <c r="J22" s="31" t="s">
        <v>456</v>
      </c>
      <c r="K22" s="42">
        <f>I22*INDEX(Currencies!$C$2:$C$15,MATCH(J22,Currencies!$B$2:$B$15,0))</f>
        <v>353944.732288</v>
      </c>
      <c r="L22" s="23">
        <v>44742</v>
      </c>
      <c r="M22" s="1" t="s">
        <v>436</v>
      </c>
    </row>
    <row r="23" spans="1:15" ht="14.25" customHeight="1" x14ac:dyDescent="0.2">
      <c r="A23" s="41" t="s">
        <v>506</v>
      </c>
      <c r="B23" s="1" t="s">
        <v>507</v>
      </c>
      <c r="C23" s="1" t="s">
        <v>433</v>
      </c>
      <c r="D23" s="1" t="s">
        <v>269</v>
      </c>
      <c r="E23" s="1" t="s">
        <v>508</v>
      </c>
      <c r="F23" s="1" t="s">
        <v>24</v>
      </c>
      <c r="G23" s="1" t="s">
        <v>382</v>
      </c>
      <c r="H23" s="1" t="s">
        <v>169</v>
      </c>
      <c r="I23" s="30">
        <v>552000</v>
      </c>
      <c r="J23" s="31" t="s">
        <v>509</v>
      </c>
      <c r="K23" s="42">
        <f>I23*INDEX(Currencies!$C$2:$C$15,MATCH(J23,Currencies!$B$2:$B$15,0))</f>
        <v>130189.2</v>
      </c>
      <c r="L23" s="23">
        <v>44743</v>
      </c>
      <c r="M23" s="1" t="s">
        <v>436</v>
      </c>
    </row>
    <row r="24" spans="1:15" ht="14.25" customHeight="1" x14ac:dyDescent="0.2">
      <c r="A24" s="41" t="s">
        <v>510</v>
      </c>
      <c r="B24" s="1" t="s">
        <v>511</v>
      </c>
      <c r="C24" s="1" t="s">
        <v>433</v>
      </c>
      <c r="D24" s="1" t="s">
        <v>67</v>
      </c>
      <c r="E24" s="1" t="s">
        <v>512</v>
      </c>
      <c r="F24" s="1" t="s">
        <v>20</v>
      </c>
      <c r="G24" s="1" t="s">
        <v>40</v>
      </c>
      <c r="H24" s="1" t="s">
        <v>44</v>
      </c>
      <c r="I24" s="30">
        <v>9999000</v>
      </c>
      <c r="J24" s="31" t="s">
        <v>435</v>
      </c>
      <c r="K24" s="42">
        <f>I24*INDEX(Currencies!$C$2:$C$15,MATCH(J24,Currencies!$B$2:$B$15,0))</f>
        <v>9999000</v>
      </c>
      <c r="L24" s="23">
        <v>44746</v>
      </c>
      <c r="M24" s="1" t="s">
        <v>436</v>
      </c>
    </row>
    <row r="25" spans="1:15" ht="15" customHeight="1" x14ac:dyDescent="0.2">
      <c r="A25" s="41" t="s">
        <v>513</v>
      </c>
      <c r="B25" s="1" t="s">
        <v>514</v>
      </c>
      <c r="C25" s="1" t="s">
        <v>433</v>
      </c>
      <c r="D25" s="1" t="s">
        <v>273</v>
      </c>
      <c r="E25" s="1" t="s">
        <v>515</v>
      </c>
      <c r="F25" s="1" t="s">
        <v>20</v>
      </c>
      <c r="G25" s="1" t="s">
        <v>39</v>
      </c>
      <c r="H25" s="1" t="s">
        <v>44</v>
      </c>
      <c r="I25" s="30">
        <v>9900000</v>
      </c>
      <c r="J25" s="31" t="s">
        <v>435</v>
      </c>
      <c r="K25" s="42">
        <f>I25*INDEX(Currencies!$C$2:$C$15,MATCH(J25,Currencies!$B$2:$B$15,0))</f>
        <v>9900000</v>
      </c>
      <c r="L25" s="23">
        <v>44746</v>
      </c>
      <c r="M25" s="1" t="s">
        <v>436</v>
      </c>
    </row>
    <row r="26" spans="1:15" x14ac:dyDescent="0.2">
      <c r="A26" s="41" t="s">
        <v>516</v>
      </c>
      <c r="B26" s="1" t="s">
        <v>517</v>
      </c>
      <c r="C26" s="1" t="s">
        <v>433</v>
      </c>
      <c r="D26" s="1" t="s">
        <v>224</v>
      </c>
      <c r="E26" s="1" t="s">
        <v>518</v>
      </c>
      <c r="F26" s="1" t="s">
        <v>405</v>
      </c>
      <c r="G26" s="1" t="s">
        <v>316</v>
      </c>
      <c r="H26" s="1" t="s">
        <v>133</v>
      </c>
      <c r="I26" s="30">
        <v>239932</v>
      </c>
      <c r="J26" s="31" t="s">
        <v>435</v>
      </c>
      <c r="K26" s="42">
        <f>I26*INDEX(Currencies!$C$2:$C$15,MATCH(J26,Currencies!$B$2:$B$15,0))</f>
        <v>239932</v>
      </c>
      <c r="L26" s="23">
        <v>44750</v>
      </c>
      <c r="M26" s="1" t="s">
        <v>436</v>
      </c>
      <c r="O26" s="1" t="s">
        <v>476</v>
      </c>
    </row>
    <row r="27" spans="1:15" ht="14.25" customHeight="1" x14ac:dyDescent="0.2">
      <c r="A27" s="41" t="s">
        <v>519</v>
      </c>
      <c r="B27" s="1" t="s">
        <v>520</v>
      </c>
      <c r="C27" s="1" t="s">
        <v>439</v>
      </c>
      <c r="D27" s="1" t="s">
        <v>210</v>
      </c>
      <c r="E27" s="1" t="s">
        <v>521</v>
      </c>
      <c r="F27" s="1" t="s">
        <v>400</v>
      </c>
      <c r="G27" s="1" t="s">
        <v>368</v>
      </c>
      <c r="H27" s="1" t="s">
        <v>116</v>
      </c>
      <c r="I27" s="30">
        <v>627970</v>
      </c>
      <c r="J27" s="31" t="s">
        <v>435</v>
      </c>
      <c r="K27" s="42">
        <f>I27*INDEX(Currencies!$C$2:$C$15,MATCH(J27,Currencies!$B$2:$B$15,0))</f>
        <v>627970</v>
      </c>
      <c r="L27" s="23">
        <v>44770</v>
      </c>
      <c r="M27" s="1" t="s">
        <v>436</v>
      </c>
    </row>
    <row r="28" spans="1:15" ht="15" customHeight="1" x14ac:dyDescent="0.2">
      <c r="A28" s="41" t="s">
        <v>522</v>
      </c>
      <c r="B28" s="1" t="s">
        <v>523</v>
      </c>
      <c r="C28" s="1" t="s">
        <v>433</v>
      </c>
      <c r="D28" s="1" t="s">
        <v>242</v>
      </c>
      <c r="E28" s="1" t="s">
        <v>524</v>
      </c>
      <c r="F28" s="1" t="s">
        <v>22</v>
      </c>
      <c r="G28" s="1" t="s">
        <v>319</v>
      </c>
      <c r="H28" s="1" t="s">
        <v>80</v>
      </c>
      <c r="I28" s="30">
        <v>3777834</v>
      </c>
      <c r="J28" s="31" t="s">
        <v>525</v>
      </c>
      <c r="K28" s="42">
        <f>I28*INDEX(Currencies!$C$2:$C$15,MATCH(J28,Currencies!$B$2:$B$15,0))</f>
        <v>505927.52928000002</v>
      </c>
      <c r="L28" s="23">
        <v>44774</v>
      </c>
      <c r="M28" s="1" t="s">
        <v>436</v>
      </c>
    </row>
    <row r="29" spans="1:15" x14ac:dyDescent="0.2">
      <c r="A29" s="41" t="s">
        <v>526</v>
      </c>
      <c r="B29" s="1" t="s">
        <v>527</v>
      </c>
      <c r="C29" s="1" t="s">
        <v>433</v>
      </c>
      <c r="D29" s="1" t="s">
        <v>288</v>
      </c>
      <c r="E29" s="1" t="s">
        <v>528</v>
      </c>
      <c r="F29" s="1" t="s">
        <v>24</v>
      </c>
      <c r="G29" s="1" t="s">
        <v>389</v>
      </c>
      <c r="H29" s="1" t="s">
        <v>120</v>
      </c>
      <c r="I29" s="30">
        <v>4451443.1399999997</v>
      </c>
      <c r="J29" s="31" t="s">
        <v>435</v>
      </c>
      <c r="K29" s="42">
        <f>I29*INDEX(Currencies!$C$2:$C$15,MATCH(J29,Currencies!$B$2:$B$15,0))</f>
        <v>4451443.1399999997</v>
      </c>
      <c r="L29" s="23">
        <v>44806</v>
      </c>
      <c r="M29" s="1" t="s">
        <v>436</v>
      </c>
      <c r="O29" s="1" t="s">
        <v>529</v>
      </c>
    </row>
    <row r="30" spans="1:15" x14ac:dyDescent="0.2">
      <c r="A30" s="41" t="s">
        <v>530</v>
      </c>
      <c r="B30" s="1" t="s">
        <v>531</v>
      </c>
      <c r="C30" s="1" t="s">
        <v>433</v>
      </c>
      <c r="D30" s="1" t="s">
        <v>286</v>
      </c>
      <c r="E30" s="1" t="s">
        <v>532</v>
      </c>
      <c r="F30" s="1" t="s">
        <v>407</v>
      </c>
      <c r="G30" s="1" t="s">
        <v>306</v>
      </c>
      <c r="H30" s="1" t="s">
        <v>192</v>
      </c>
      <c r="I30" s="30">
        <v>238500</v>
      </c>
      <c r="J30" s="31" t="s">
        <v>435</v>
      </c>
      <c r="K30" s="42">
        <f>I30*INDEX(Currencies!$C$2:$C$15,MATCH(J30,Currencies!$B$2:$B$15,0))</f>
        <v>238500</v>
      </c>
      <c r="L30" s="23">
        <v>44812</v>
      </c>
      <c r="M30" s="1" t="s">
        <v>436</v>
      </c>
    </row>
    <row r="31" spans="1:15" x14ac:dyDescent="0.2">
      <c r="A31" s="41" t="s">
        <v>533</v>
      </c>
      <c r="B31" s="1" t="s">
        <v>534</v>
      </c>
      <c r="C31" s="1" t="s">
        <v>433</v>
      </c>
      <c r="D31" s="1" t="s">
        <v>277</v>
      </c>
      <c r="E31" s="1" t="s">
        <v>535</v>
      </c>
      <c r="F31" s="1" t="s">
        <v>398</v>
      </c>
      <c r="G31" s="1" t="s">
        <v>386</v>
      </c>
      <c r="H31" s="1" t="s">
        <v>195</v>
      </c>
      <c r="I31" s="30">
        <v>825700</v>
      </c>
      <c r="J31" s="31" t="s">
        <v>435</v>
      </c>
      <c r="K31" s="42">
        <f>I31*INDEX(Currencies!$C$2:$C$15,MATCH(J31,Currencies!$B$2:$B$15,0))</f>
        <v>825700</v>
      </c>
      <c r="L31" s="23">
        <v>44817</v>
      </c>
      <c r="M31" s="1" t="s">
        <v>436</v>
      </c>
    </row>
    <row r="32" spans="1:15" ht="14.25" customHeight="1" x14ac:dyDescent="0.2">
      <c r="A32" s="41" t="s">
        <v>536</v>
      </c>
      <c r="B32" s="1" t="s">
        <v>537</v>
      </c>
      <c r="C32" s="1" t="s">
        <v>446</v>
      </c>
      <c r="D32" s="1" t="s">
        <v>267</v>
      </c>
      <c r="E32" s="1" t="s">
        <v>538</v>
      </c>
      <c r="F32" s="1" t="s">
        <v>398</v>
      </c>
      <c r="G32" s="1" t="s">
        <v>353</v>
      </c>
      <c r="H32" s="1" t="s">
        <v>101</v>
      </c>
      <c r="I32" s="30">
        <v>294883.11</v>
      </c>
      <c r="J32" s="31" t="s">
        <v>435</v>
      </c>
      <c r="K32" s="42">
        <f>I32*INDEX(Currencies!$C$2:$C$15,MATCH(J32,Currencies!$B$2:$B$15,0))</f>
        <v>294883.11</v>
      </c>
      <c r="L32" s="23">
        <v>44841</v>
      </c>
      <c r="M32" s="1" t="s">
        <v>436</v>
      </c>
    </row>
    <row r="33" spans="1:15" ht="14.25" customHeight="1" x14ac:dyDescent="0.2">
      <c r="A33" s="41" t="s">
        <v>539</v>
      </c>
      <c r="B33" s="1" t="s">
        <v>540</v>
      </c>
      <c r="C33" s="1" t="s">
        <v>433</v>
      </c>
      <c r="D33" s="1" t="s">
        <v>280</v>
      </c>
      <c r="E33" s="1" t="s">
        <v>541</v>
      </c>
      <c r="F33" s="1" t="s">
        <v>23</v>
      </c>
      <c r="G33" s="1" t="s">
        <v>354</v>
      </c>
      <c r="H33" s="1" t="s">
        <v>136</v>
      </c>
      <c r="I33" s="30">
        <v>7788000</v>
      </c>
      <c r="J33" s="31" t="s">
        <v>435</v>
      </c>
      <c r="K33" s="42">
        <f>I33*INDEX(Currencies!$C$2:$C$15,MATCH(J33,Currencies!$B$2:$B$15,0))</f>
        <v>7788000</v>
      </c>
      <c r="L33" s="23">
        <v>44851</v>
      </c>
      <c r="M33" s="1" t="s">
        <v>436</v>
      </c>
    </row>
    <row r="34" spans="1:15" x14ac:dyDescent="0.2">
      <c r="A34" s="41" t="s">
        <v>542</v>
      </c>
      <c r="B34" s="1" t="s">
        <v>543</v>
      </c>
      <c r="C34" s="1" t="s">
        <v>439</v>
      </c>
      <c r="D34" s="1" t="s">
        <v>202</v>
      </c>
      <c r="E34" s="1" t="s">
        <v>544</v>
      </c>
      <c r="F34" s="1" t="s">
        <v>410</v>
      </c>
      <c r="G34" s="1" t="s">
        <v>331</v>
      </c>
      <c r="H34" s="1" t="s">
        <v>114</v>
      </c>
      <c r="I34" s="30">
        <v>2303616</v>
      </c>
      <c r="J34" s="31" t="s">
        <v>435</v>
      </c>
      <c r="K34" s="42">
        <f>I34*INDEX(Currencies!$C$2:$C$15,MATCH(J34,Currencies!$B$2:$B$15,0))</f>
        <v>2303616</v>
      </c>
      <c r="L34" s="23">
        <v>44855</v>
      </c>
      <c r="M34" s="1" t="s">
        <v>436</v>
      </c>
    </row>
    <row r="35" spans="1:15" ht="15" customHeight="1" x14ac:dyDescent="0.2">
      <c r="A35" s="41" t="s">
        <v>545</v>
      </c>
      <c r="B35" s="1" t="s">
        <v>546</v>
      </c>
      <c r="C35" s="1" t="s">
        <v>433</v>
      </c>
      <c r="D35" s="1" t="s">
        <v>285</v>
      </c>
      <c r="E35" s="1" t="s">
        <v>547</v>
      </c>
      <c r="F35" s="1" t="s">
        <v>401</v>
      </c>
      <c r="G35" s="1" t="s">
        <v>393</v>
      </c>
      <c r="H35" s="1" t="s">
        <v>129</v>
      </c>
      <c r="I35" s="44"/>
      <c r="J35" s="31" t="s">
        <v>435</v>
      </c>
      <c r="K35" s="42">
        <f>I35*INDEX(Currencies!$C$2:$C$15,MATCH(J35,Currencies!$B$2:$B$15,0))</f>
        <v>0</v>
      </c>
      <c r="L35" s="23">
        <v>44887</v>
      </c>
      <c r="M35" s="1" t="s">
        <v>436</v>
      </c>
      <c r="O35" s="1" t="s">
        <v>548</v>
      </c>
    </row>
    <row r="36" spans="1:15" x14ac:dyDescent="0.2">
      <c r="A36" s="41" t="s">
        <v>549</v>
      </c>
      <c r="B36" s="1" t="s">
        <v>550</v>
      </c>
      <c r="C36" s="1" t="s">
        <v>439</v>
      </c>
      <c r="D36" s="1" t="s">
        <v>267</v>
      </c>
      <c r="E36" s="1" t="s">
        <v>538</v>
      </c>
      <c r="F36" s="1" t="s">
        <v>398</v>
      </c>
      <c r="G36" s="1" t="s">
        <v>353</v>
      </c>
      <c r="H36" s="1" t="s">
        <v>101</v>
      </c>
      <c r="I36" s="30">
        <v>294883.11</v>
      </c>
      <c r="J36" s="31" t="s">
        <v>435</v>
      </c>
      <c r="K36" s="42">
        <f>I36*INDEX(Currencies!$C$2:$C$15,MATCH(J36,Currencies!$B$2:$B$15,0))</f>
        <v>294883.11</v>
      </c>
      <c r="L36" s="23">
        <v>44900</v>
      </c>
      <c r="M36" s="1" t="s">
        <v>436</v>
      </c>
    </row>
    <row r="37" spans="1:15" ht="14.25" customHeight="1" x14ac:dyDescent="0.2">
      <c r="A37" s="41" t="s">
        <v>551</v>
      </c>
      <c r="B37" s="1" t="s">
        <v>552</v>
      </c>
      <c r="C37" s="1" t="s">
        <v>433</v>
      </c>
      <c r="D37" s="1" t="s">
        <v>232</v>
      </c>
      <c r="E37" s="1" t="s">
        <v>553</v>
      </c>
      <c r="F37" s="1" t="s">
        <v>24</v>
      </c>
      <c r="G37" s="1" t="s">
        <v>335</v>
      </c>
      <c r="H37" s="1" t="s">
        <v>82</v>
      </c>
      <c r="I37" s="30">
        <v>226672622</v>
      </c>
      <c r="J37" s="31" t="s">
        <v>509</v>
      </c>
      <c r="K37" s="42">
        <f>I37*INDEX(Currencies!$C$2:$C$15,MATCH(J37,Currencies!$B$2:$B$15,0))</f>
        <v>53460737.898699999</v>
      </c>
      <c r="L37" s="23">
        <v>44903</v>
      </c>
      <c r="M37" s="1" t="s">
        <v>436</v>
      </c>
    </row>
    <row r="38" spans="1:15" ht="14.25" customHeight="1" x14ac:dyDescent="0.2">
      <c r="A38" s="41" t="s">
        <v>554</v>
      </c>
      <c r="B38" s="1" t="s">
        <v>555</v>
      </c>
      <c r="C38" s="1" t="s">
        <v>439</v>
      </c>
      <c r="D38" s="1" t="s">
        <v>258</v>
      </c>
      <c r="E38" s="1" t="s">
        <v>492</v>
      </c>
      <c r="F38" s="1" t="s">
        <v>407</v>
      </c>
      <c r="G38" s="1" t="s">
        <v>556</v>
      </c>
      <c r="H38" s="1" t="s">
        <v>191</v>
      </c>
      <c r="I38" s="30">
        <v>131204.79999999999</v>
      </c>
      <c r="J38" s="31" t="s">
        <v>435</v>
      </c>
      <c r="K38" s="42">
        <f>I38*INDEX(Currencies!$C$2:$C$15,MATCH(J38,Currencies!$B$2:$B$15,0))</f>
        <v>131204.79999999999</v>
      </c>
      <c r="L38" s="23">
        <v>44908</v>
      </c>
      <c r="M38" s="1" t="s">
        <v>436</v>
      </c>
    </row>
    <row r="39" spans="1:15" x14ac:dyDescent="0.2">
      <c r="A39" s="41" t="s">
        <v>557</v>
      </c>
      <c r="B39" s="1" t="s">
        <v>558</v>
      </c>
      <c r="C39" s="1" t="s">
        <v>446</v>
      </c>
      <c r="D39" s="1" t="s">
        <v>241</v>
      </c>
      <c r="E39" s="1" t="s">
        <v>559</v>
      </c>
      <c r="F39" s="1" t="s">
        <v>399</v>
      </c>
      <c r="G39" s="1" t="s">
        <v>327</v>
      </c>
      <c r="H39" s="1" t="s">
        <v>163</v>
      </c>
      <c r="I39" s="45">
        <v>3122591.59</v>
      </c>
      <c r="J39" s="31" t="s">
        <v>435</v>
      </c>
      <c r="K39" s="42">
        <f>I39*INDEX(Currencies!$C$2:$C$15,MATCH(J39,Currencies!$B$2:$B$15,0))</f>
        <v>3122591.59</v>
      </c>
      <c r="L39" s="23">
        <v>44908</v>
      </c>
      <c r="M39" s="1" t="s">
        <v>436</v>
      </c>
      <c r="O39" s="1" t="s">
        <v>560</v>
      </c>
    </row>
    <row r="40" spans="1:15" x14ac:dyDescent="0.2">
      <c r="A40" s="41" t="s">
        <v>561</v>
      </c>
      <c r="B40" s="1" t="s">
        <v>562</v>
      </c>
      <c r="C40" s="1" t="s">
        <v>446</v>
      </c>
      <c r="D40" s="1" t="s">
        <v>248</v>
      </c>
      <c r="E40" s="1" t="s">
        <v>563</v>
      </c>
      <c r="F40" s="1" t="s">
        <v>22</v>
      </c>
      <c r="G40" s="1" t="s">
        <v>372</v>
      </c>
      <c r="H40" s="1" t="s">
        <v>183</v>
      </c>
      <c r="I40" s="30">
        <v>700000</v>
      </c>
      <c r="J40" s="31" t="s">
        <v>525</v>
      </c>
      <c r="K40" s="42">
        <f>I40*INDEX(Currencies!$C$2:$C$15,MATCH(J40,Currencies!$B$2:$B$15,0))</f>
        <v>93744.000000000015</v>
      </c>
      <c r="L40" s="23">
        <v>44919</v>
      </c>
      <c r="M40" s="1" t="s">
        <v>436</v>
      </c>
    </row>
    <row r="41" spans="1:15" x14ac:dyDescent="0.2">
      <c r="A41" s="41" t="s">
        <v>564</v>
      </c>
      <c r="B41" s="1" t="s">
        <v>565</v>
      </c>
      <c r="C41" s="1" t="s">
        <v>439</v>
      </c>
      <c r="D41" s="1" t="s">
        <v>236</v>
      </c>
      <c r="E41" s="1" t="s">
        <v>566</v>
      </c>
      <c r="F41" s="1" t="s">
        <v>401</v>
      </c>
      <c r="G41" s="1" t="s">
        <v>325</v>
      </c>
      <c r="H41" s="1" t="s">
        <v>144</v>
      </c>
      <c r="I41" s="30">
        <v>558772</v>
      </c>
      <c r="J41" s="31" t="s">
        <v>435</v>
      </c>
      <c r="K41" s="42">
        <f>I41*INDEX(Currencies!$C$2:$C$15,MATCH(J41,Currencies!$B$2:$B$15,0))</f>
        <v>558772</v>
      </c>
      <c r="L41" s="23">
        <v>44924</v>
      </c>
      <c r="M41" s="1" t="s">
        <v>436</v>
      </c>
    </row>
    <row r="42" spans="1:15" x14ac:dyDescent="0.2">
      <c r="A42" s="41" t="s">
        <v>567</v>
      </c>
      <c r="B42" s="1" t="s">
        <v>568</v>
      </c>
      <c r="C42" s="1" t="s">
        <v>439</v>
      </c>
      <c r="D42" s="1" t="s">
        <v>203</v>
      </c>
      <c r="E42" s="1" t="s">
        <v>569</v>
      </c>
      <c r="F42" s="1" t="s">
        <v>405</v>
      </c>
      <c r="G42" s="1" t="s">
        <v>335</v>
      </c>
      <c r="H42" s="1" t="s">
        <v>145</v>
      </c>
      <c r="I42" s="30">
        <v>10487435</v>
      </c>
      <c r="J42" s="31" t="s">
        <v>435</v>
      </c>
      <c r="K42" s="42">
        <f>I42*INDEX(Currencies!$C$2:$C$15,MATCH(J42,Currencies!$B$2:$B$15,0))</f>
        <v>10487435</v>
      </c>
      <c r="L42" s="23">
        <v>44924</v>
      </c>
      <c r="M42" s="1" t="s">
        <v>436</v>
      </c>
      <c r="O42" s="1" t="s">
        <v>476</v>
      </c>
    </row>
    <row r="43" spans="1:15" x14ac:dyDescent="0.2">
      <c r="A43" s="41" t="s">
        <v>570</v>
      </c>
      <c r="B43" s="1" t="s">
        <v>571</v>
      </c>
      <c r="C43" s="1" t="s">
        <v>439</v>
      </c>
      <c r="D43" s="1" t="s">
        <v>245</v>
      </c>
      <c r="E43" s="1" t="s">
        <v>572</v>
      </c>
      <c r="F43" s="1" t="s">
        <v>405</v>
      </c>
      <c r="G43" s="1" t="s">
        <v>359</v>
      </c>
      <c r="H43" s="1" t="s">
        <v>87</v>
      </c>
      <c r="I43" s="30">
        <v>190000</v>
      </c>
      <c r="J43" s="31" t="s">
        <v>435</v>
      </c>
      <c r="K43" s="42">
        <f>I43*INDEX(Currencies!$C$2:$C$15,MATCH(J43,Currencies!$B$2:$B$15,0))</f>
        <v>190000</v>
      </c>
      <c r="L43" s="23">
        <v>44925</v>
      </c>
      <c r="M43" s="1" t="s">
        <v>436</v>
      </c>
    </row>
    <row r="44" spans="1:15" x14ac:dyDescent="0.2">
      <c r="A44" s="41" t="s">
        <v>573</v>
      </c>
      <c r="B44" s="1" t="s">
        <v>574</v>
      </c>
      <c r="C44" s="1" t="s">
        <v>439</v>
      </c>
      <c r="D44" s="1" t="s">
        <v>204</v>
      </c>
      <c r="E44" s="1" t="s">
        <v>575</v>
      </c>
      <c r="F44" s="1" t="s">
        <v>405</v>
      </c>
      <c r="G44" s="1" t="s">
        <v>34</v>
      </c>
      <c r="H44" s="1" t="s">
        <v>145</v>
      </c>
      <c r="I44" s="30">
        <v>64767.87</v>
      </c>
      <c r="J44" s="31" t="s">
        <v>435</v>
      </c>
      <c r="K44" s="42">
        <f>I44*INDEX(Currencies!$C$2:$C$15,MATCH(J44,Currencies!$B$2:$B$15,0))</f>
        <v>64767.87</v>
      </c>
      <c r="L44" s="23">
        <v>44928</v>
      </c>
      <c r="M44" s="1" t="s">
        <v>436</v>
      </c>
      <c r="O44" s="1" t="s">
        <v>476</v>
      </c>
    </row>
    <row r="45" spans="1:15" ht="14.25" customHeight="1" x14ac:dyDescent="0.2">
      <c r="A45" s="41" t="s">
        <v>576</v>
      </c>
      <c r="B45" s="1" t="s">
        <v>577</v>
      </c>
      <c r="C45" s="1" t="s">
        <v>439</v>
      </c>
      <c r="D45" s="1" t="s">
        <v>69</v>
      </c>
      <c r="E45" s="1" t="s">
        <v>578</v>
      </c>
      <c r="F45" s="1" t="s">
        <v>27</v>
      </c>
      <c r="G45" s="1" t="s">
        <v>336</v>
      </c>
      <c r="H45" s="1" t="s">
        <v>58</v>
      </c>
      <c r="I45" s="30">
        <v>1150000000</v>
      </c>
      <c r="J45" s="31" t="s">
        <v>579</v>
      </c>
      <c r="K45" s="42">
        <f>I45*INDEX(Currencies!$C$2:$C$15,MATCH(J45,Currencies!$B$2:$B$15,0))</f>
        <v>104857000</v>
      </c>
      <c r="L45" s="23">
        <v>44935</v>
      </c>
      <c r="M45" s="1" t="s">
        <v>436</v>
      </c>
    </row>
    <row r="46" spans="1:15" ht="15" customHeight="1" x14ac:dyDescent="0.2">
      <c r="A46" s="41" t="s">
        <v>580</v>
      </c>
      <c r="B46" s="1" t="s">
        <v>581</v>
      </c>
      <c r="C46" s="1" t="s">
        <v>439</v>
      </c>
      <c r="D46" s="1" t="s">
        <v>247</v>
      </c>
      <c r="E46" s="1" t="s">
        <v>247</v>
      </c>
      <c r="F46" s="1" t="s">
        <v>23</v>
      </c>
      <c r="G46" s="1" t="s">
        <v>340</v>
      </c>
      <c r="H46" s="1" t="s">
        <v>119</v>
      </c>
      <c r="I46" s="30">
        <v>153012</v>
      </c>
      <c r="J46" s="31" t="s">
        <v>435</v>
      </c>
      <c r="K46" s="42">
        <f>I46*INDEX(Currencies!$C$2:$C$15,MATCH(J46,Currencies!$B$2:$B$15,0))</f>
        <v>153012</v>
      </c>
      <c r="L46" s="23">
        <v>44937</v>
      </c>
      <c r="M46" s="1" t="s">
        <v>436</v>
      </c>
    </row>
    <row r="47" spans="1:15" ht="14.25" customHeight="1" x14ac:dyDescent="0.2">
      <c r="A47" s="41" t="s">
        <v>582</v>
      </c>
      <c r="B47" s="1" t="s">
        <v>583</v>
      </c>
      <c r="C47" s="1" t="s">
        <v>439</v>
      </c>
      <c r="D47" s="1" t="s">
        <v>219</v>
      </c>
      <c r="E47" s="1" t="s">
        <v>584</v>
      </c>
      <c r="F47" s="1" t="s">
        <v>401</v>
      </c>
      <c r="G47" s="1" t="s">
        <v>360</v>
      </c>
      <c r="H47" s="1" t="s">
        <v>113</v>
      </c>
      <c r="I47" s="30">
        <v>250000</v>
      </c>
      <c r="J47" s="31" t="s">
        <v>435</v>
      </c>
      <c r="K47" s="42">
        <f>I47*INDEX(Currencies!$C$2:$C$15,MATCH(J47,Currencies!$B$2:$B$15,0))</f>
        <v>250000</v>
      </c>
      <c r="L47" s="23">
        <v>44943</v>
      </c>
      <c r="M47" s="1" t="s">
        <v>436</v>
      </c>
    </row>
    <row r="48" spans="1:15" ht="14.25" customHeight="1" x14ac:dyDescent="0.2">
      <c r="A48" s="41" t="s">
        <v>585</v>
      </c>
      <c r="B48" s="1" t="s">
        <v>586</v>
      </c>
      <c r="C48" s="1" t="s">
        <v>439</v>
      </c>
      <c r="D48" s="1" t="s">
        <v>266</v>
      </c>
      <c r="E48" s="1" t="s">
        <v>587</v>
      </c>
      <c r="F48" s="1" t="s">
        <v>410</v>
      </c>
      <c r="G48" s="1" t="s">
        <v>366</v>
      </c>
      <c r="H48" s="1" t="s">
        <v>100</v>
      </c>
      <c r="I48" s="30">
        <v>1270000</v>
      </c>
      <c r="J48" s="31" t="s">
        <v>435</v>
      </c>
      <c r="K48" s="42">
        <f>I48*INDEX(Currencies!$C$2:$C$15,MATCH(J48,Currencies!$B$2:$B$15,0))</f>
        <v>1270000</v>
      </c>
      <c r="L48" s="23">
        <v>44973</v>
      </c>
      <c r="M48" s="1" t="s">
        <v>436</v>
      </c>
    </row>
    <row r="49" spans="1:15" ht="14.25" customHeight="1" x14ac:dyDescent="0.2">
      <c r="A49" s="41" t="s">
        <v>588</v>
      </c>
      <c r="B49" s="1" t="s">
        <v>589</v>
      </c>
      <c r="C49" s="1" t="s">
        <v>439</v>
      </c>
      <c r="D49" s="1" t="s">
        <v>243</v>
      </c>
      <c r="E49" s="1" t="s">
        <v>590</v>
      </c>
      <c r="F49" s="1" t="s">
        <v>20</v>
      </c>
      <c r="G49" s="1" t="s">
        <v>40</v>
      </c>
      <c r="H49" s="1" t="s">
        <v>50</v>
      </c>
      <c r="I49" s="30">
        <v>20000000</v>
      </c>
      <c r="J49" s="31" t="s">
        <v>435</v>
      </c>
      <c r="K49" s="42">
        <f>I49*INDEX(Currencies!$C$2:$C$15,MATCH(J49,Currencies!$B$2:$B$15,0))</f>
        <v>20000000</v>
      </c>
      <c r="L49" s="23">
        <v>44980</v>
      </c>
      <c r="M49" s="1" t="s">
        <v>436</v>
      </c>
    </row>
    <row r="50" spans="1:15" ht="14.25" customHeight="1" x14ac:dyDescent="0.2">
      <c r="A50" s="41" t="s">
        <v>591</v>
      </c>
      <c r="B50" s="1" t="s">
        <v>592</v>
      </c>
      <c r="C50" s="1" t="s">
        <v>439</v>
      </c>
      <c r="D50" s="1" t="s">
        <v>199</v>
      </c>
      <c r="E50" s="1" t="s">
        <v>593</v>
      </c>
      <c r="F50" s="1" t="s">
        <v>407</v>
      </c>
      <c r="G50" s="1" t="s">
        <v>349</v>
      </c>
      <c r="H50" s="1" t="s">
        <v>189</v>
      </c>
      <c r="I50" s="30">
        <v>302500</v>
      </c>
      <c r="J50" s="31" t="s">
        <v>435</v>
      </c>
      <c r="K50" s="42">
        <f>I50*INDEX(Currencies!$C$2:$C$15,MATCH(J50,Currencies!$B$2:$B$15,0))</f>
        <v>302500</v>
      </c>
      <c r="L50" s="23">
        <v>44980</v>
      </c>
      <c r="M50" s="1" t="s">
        <v>436</v>
      </c>
      <c r="O50" s="1" t="s">
        <v>594</v>
      </c>
    </row>
    <row r="51" spans="1:15" x14ac:dyDescent="0.2">
      <c r="A51" s="41" t="s">
        <v>595</v>
      </c>
      <c r="B51" s="1" t="s">
        <v>596</v>
      </c>
      <c r="C51" s="1" t="s">
        <v>439</v>
      </c>
      <c r="D51" s="1" t="s">
        <v>68</v>
      </c>
      <c r="E51" s="1" t="s">
        <v>597</v>
      </c>
      <c r="F51" s="1" t="s">
        <v>22</v>
      </c>
      <c r="G51" s="1" t="s">
        <v>332</v>
      </c>
      <c r="H51" s="1" t="s">
        <v>52</v>
      </c>
      <c r="I51" s="30">
        <v>107360000</v>
      </c>
      <c r="J51" s="31" t="s">
        <v>435</v>
      </c>
      <c r="K51" s="42">
        <f>I51*INDEX(Currencies!$C$2:$C$15,MATCH(J51,Currencies!$B$2:$B$15,0))</f>
        <v>107360000</v>
      </c>
      <c r="L51" s="23">
        <v>44985</v>
      </c>
      <c r="M51" s="1" t="s">
        <v>436</v>
      </c>
    </row>
    <row r="52" spans="1:15" ht="14.25" customHeight="1" x14ac:dyDescent="0.2">
      <c r="A52" s="41" t="s">
        <v>598</v>
      </c>
      <c r="B52" s="1" t="s">
        <v>599</v>
      </c>
      <c r="C52" s="1" t="s">
        <v>439</v>
      </c>
      <c r="D52" s="1" t="s">
        <v>67</v>
      </c>
      <c r="E52" s="1" t="s">
        <v>600</v>
      </c>
      <c r="F52" s="1" t="s">
        <v>22</v>
      </c>
      <c r="G52" s="1" t="s">
        <v>332</v>
      </c>
      <c r="H52" s="1" t="s">
        <v>52</v>
      </c>
      <c r="I52" s="30">
        <v>125693333</v>
      </c>
      <c r="J52" s="31" t="s">
        <v>435</v>
      </c>
      <c r="K52" s="42">
        <f>I52*INDEX(Currencies!$C$2:$C$15,MATCH(J52,Currencies!$B$2:$B$15,0))</f>
        <v>125693333</v>
      </c>
      <c r="L52" s="23">
        <v>44985</v>
      </c>
      <c r="M52" s="1" t="s">
        <v>436</v>
      </c>
    </row>
    <row r="53" spans="1:15" x14ac:dyDescent="0.2">
      <c r="A53" s="41" t="s">
        <v>601</v>
      </c>
      <c r="B53" s="1" t="s">
        <v>602</v>
      </c>
      <c r="C53" s="1" t="s">
        <v>446</v>
      </c>
      <c r="D53" s="1" t="s">
        <v>248</v>
      </c>
      <c r="E53" s="1" t="s">
        <v>563</v>
      </c>
      <c r="F53" s="1" t="s">
        <v>22</v>
      </c>
      <c r="G53" s="1" t="s">
        <v>372</v>
      </c>
      <c r="H53" s="1" t="s">
        <v>183</v>
      </c>
      <c r="I53" s="30">
        <v>1600000</v>
      </c>
      <c r="J53" s="31" t="s">
        <v>525</v>
      </c>
      <c r="K53" s="42">
        <f>I53*INDEX(Currencies!$C$2:$C$15,MATCH(J53,Currencies!$B$2:$B$15,0))</f>
        <v>214272.00000000003</v>
      </c>
      <c r="L53" s="23">
        <v>44994</v>
      </c>
      <c r="M53" s="1" t="s">
        <v>436</v>
      </c>
    </row>
    <row r="54" spans="1:15" x14ac:dyDescent="0.2">
      <c r="A54" s="41" t="s">
        <v>603</v>
      </c>
      <c r="B54" s="1" t="s">
        <v>604</v>
      </c>
      <c r="C54" s="43" t="s">
        <v>433</v>
      </c>
      <c r="D54" s="1" t="s">
        <v>279</v>
      </c>
      <c r="E54" s="1" t="s">
        <v>605</v>
      </c>
      <c r="F54" s="1" t="s">
        <v>28</v>
      </c>
      <c r="G54" s="1" t="s">
        <v>34</v>
      </c>
      <c r="H54" s="1" t="s">
        <v>143</v>
      </c>
      <c r="I54" s="42">
        <v>0.01</v>
      </c>
      <c r="J54" s="31" t="s">
        <v>435</v>
      </c>
      <c r="K54" s="42">
        <f>I54*INDEX(Currencies!$C$2:$C$15,MATCH(J54,Currencies!$B$2:$B$15,0))</f>
        <v>0.01</v>
      </c>
      <c r="L54" s="23">
        <v>45016</v>
      </c>
      <c r="M54" s="1" t="s">
        <v>436</v>
      </c>
    </row>
    <row r="55" spans="1:15" ht="15" customHeight="1" x14ac:dyDescent="0.2">
      <c r="A55" s="41" t="s">
        <v>606</v>
      </c>
      <c r="B55" s="1" t="s">
        <v>607</v>
      </c>
      <c r="C55" s="1" t="s">
        <v>439</v>
      </c>
      <c r="D55" s="1" t="s">
        <v>198</v>
      </c>
      <c r="E55" s="1" t="s">
        <v>608</v>
      </c>
      <c r="F55" s="1" t="s">
        <v>407</v>
      </c>
      <c r="G55" s="1" t="s">
        <v>350</v>
      </c>
      <c r="H55" s="1" t="s">
        <v>139</v>
      </c>
      <c r="I55" s="30">
        <v>10000</v>
      </c>
      <c r="J55" s="31" t="s">
        <v>435</v>
      </c>
      <c r="K55" s="42">
        <f>I55*INDEX(Currencies!$C$2:$C$15,MATCH(J55,Currencies!$B$2:$B$15,0))</f>
        <v>10000</v>
      </c>
      <c r="L55" s="23">
        <v>45019</v>
      </c>
      <c r="M55" s="1" t="s">
        <v>436</v>
      </c>
    </row>
    <row r="56" spans="1:15" ht="15.75" customHeight="1" x14ac:dyDescent="0.2">
      <c r="A56" s="41" t="s">
        <v>609</v>
      </c>
      <c r="B56" s="1" t="s">
        <v>610</v>
      </c>
      <c r="C56" s="1" t="s">
        <v>446</v>
      </c>
      <c r="D56" s="1" t="s">
        <v>225</v>
      </c>
      <c r="E56" s="1" t="s">
        <v>611</v>
      </c>
      <c r="F56" s="1" t="s">
        <v>409</v>
      </c>
      <c r="G56" s="1" t="s">
        <v>387</v>
      </c>
      <c r="H56" s="1" t="s">
        <v>168</v>
      </c>
      <c r="I56" s="30">
        <v>1000000</v>
      </c>
      <c r="J56" s="31" t="s">
        <v>612</v>
      </c>
      <c r="K56" s="42">
        <f>I56*INDEX(Currencies!$C$2:$C$15,MATCH(J56,Currencies!$B$2:$B$15,0))</f>
        <v>84990</v>
      </c>
      <c r="L56" s="23">
        <v>45027</v>
      </c>
      <c r="M56" s="1" t="s">
        <v>436</v>
      </c>
    </row>
    <row r="57" spans="1:15" ht="15.75" customHeight="1" x14ac:dyDescent="0.2">
      <c r="A57" s="41" t="s">
        <v>613</v>
      </c>
      <c r="B57" s="1" t="s">
        <v>614</v>
      </c>
      <c r="C57" s="1" t="s">
        <v>439</v>
      </c>
      <c r="D57" s="1" t="s">
        <v>208</v>
      </c>
      <c r="E57" s="1" t="s">
        <v>615</v>
      </c>
      <c r="F57" s="1" t="s">
        <v>400</v>
      </c>
      <c r="G57" s="1" t="s">
        <v>358</v>
      </c>
      <c r="H57" s="1" t="s">
        <v>124</v>
      </c>
      <c r="I57" s="30">
        <v>600000</v>
      </c>
      <c r="J57" s="31" t="s">
        <v>435</v>
      </c>
      <c r="K57" s="42">
        <f>I57*INDEX(Currencies!$C$2:$C$15,MATCH(J57,Currencies!$B$2:$B$15,0))</f>
        <v>600000</v>
      </c>
      <c r="L57" s="23">
        <v>45027</v>
      </c>
      <c r="M57" s="1" t="s">
        <v>436</v>
      </c>
    </row>
    <row r="58" spans="1:15" x14ac:dyDescent="0.2">
      <c r="A58" s="41" t="s">
        <v>616</v>
      </c>
      <c r="B58" s="1" t="s">
        <v>617</v>
      </c>
      <c r="C58" s="1" t="s">
        <v>439</v>
      </c>
      <c r="D58" s="1" t="s">
        <v>257</v>
      </c>
      <c r="E58" s="1" t="s">
        <v>618</v>
      </c>
      <c r="F58" s="1" t="s">
        <v>407</v>
      </c>
      <c r="G58" s="1" t="s">
        <v>556</v>
      </c>
      <c r="H58" s="1" t="s">
        <v>191</v>
      </c>
      <c r="I58" s="30">
        <v>22140</v>
      </c>
      <c r="J58" s="31" t="s">
        <v>435</v>
      </c>
      <c r="K58" s="42">
        <f>I58*INDEX(Currencies!$C$2:$C$15,MATCH(J58,Currencies!$B$2:$B$15,0))</f>
        <v>22140</v>
      </c>
      <c r="L58" s="23">
        <v>45029</v>
      </c>
      <c r="M58" s="1" t="s">
        <v>442</v>
      </c>
      <c r="N58" s="1" t="s">
        <v>619</v>
      </c>
    </row>
    <row r="59" spans="1:15" x14ac:dyDescent="0.2">
      <c r="A59" s="41" t="s">
        <v>620</v>
      </c>
      <c r="B59" s="1" t="s">
        <v>621</v>
      </c>
      <c r="C59" s="43" t="s">
        <v>433</v>
      </c>
      <c r="D59" s="1" t="s">
        <v>300</v>
      </c>
      <c r="E59" s="1" t="s">
        <v>622</v>
      </c>
      <c r="F59" s="1" t="s">
        <v>406</v>
      </c>
      <c r="G59" s="1" t="s">
        <v>390</v>
      </c>
      <c r="H59" s="1" t="s">
        <v>187</v>
      </c>
      <c r="I59" s="30">
        <v>925999.92</v>
      </c>
      <c r="J59" s="31" t="s">
        <v>435</v>
      </c>
      <c r="K59" s="42">
        <f>I59*INDEX(Currencies!$C$2:$C$15,MATCH(J59,Currencies!$B$2:$B$15,0))</f>
        <v>925999.92</v>
      </c>
      <c r="L59" s="23">
        <v>45042</v>
      </c>
      <c r="M59" s="1" t="s">
        <v>436</v>
      </c>
      <c r="O59" s="1" t="s">
        <v>623</v>
      </c>
    </row>
    <row r="60" spans="1:15" ht="15" customHeight="1" x14ac:dyDescent="0.2">
      <c r="A60" s="41" t="s">
        <v>624</v>
      </c>
      <c r="B60" s="1" t="s">
        <v>625</v>
      </c>
      <c r="C60" s="46" t="s">
        <v>439</v>
      </c>
      <c r="D60" s="21" t="s">
        <v>222</v>
      </c>
      <c r="E60" s="21" t="s">
        <v>626</v>
      </c>
      <c r="F60" s="1" t="s">
        <v>26</v>
      </c>
      <c r="G60" s="21" t="s">
        <v>318</v>
      </c>
      <c r="H60" s="21" t="s">
        <v>81</v>
      </c>
      <c r="I60" s="45">
        <v>18732100</v>
      </c>
      <c r="J60" s="47" t="s">
        <v>441</v>
      </c>
      <c r="K60" s="42">
        <f>I60*INDEX(Currencies!$C$2:$C$15,MATCH(J60,Currencies!$B$2:$B$15,0))</f>
        <v>3679546.4029999999</v>
      </c>
      <c r="L60" s="48">
        <v>45070</v>
      </c>
      <c r="M60" s="21" t="s">
        <v>442</v>
      </c>
      <c r="N60" s="21" t="s">
        <v>627</v>
      </c>
      <c r="O60" s="21"/>
    </row>
    <row r="61" spans="1:15" ht="15" customHeight="1" x14ac:dyDescent="0.2">
      <c r="A61" s="41" t="s">
        <v>628</v>
      </c>
      <c r="B61" s="1" t="s">
        <v>629</v>
      </c>
      <c r="C61" s="43" t="s">
        <v>433</v>
      </c>
      <c r="D61" s="1" t="s">
        <v>215</v>
      </c>
      <c r="E61" s="1" t="s">
        <v>630</v>
      </c>
      <c r="F61" s="1" t="s">
        <v>24</v>
      </c>
      <c r="G61" s="1" t="s">
        <v>389</v>
      </c>
      <c r="H61" s="1" t="s">
        <v>140</v>
      </c>
      <c r="I61" s="30">
        <v>1198702.7</v>
      </c>
      <c r="J61" s="31" t="s">
        <v>509</v>
      </c>
      <c r="K61" s="42">
        <f>I61*INDEX(Currencies!$C$2:$C$15,MATCH(J61,Currencies!$B$2:$B$15,0))</f>
        <v>282714.03179500002</v>
      </c>
      <c r="L61" s="23">
        <v>45072</v>
      </c>
      <c r="M61" s="1" t="s">
        <v>436</v>
      </c>
    </row>
    <row r="62" spans="1:15" x14ac:dyDescent="0.2">
      <c r="A62" s="41" t="s">
        <v>631</v>
      </c>
      <c r="B62" s="1" t="s">
        <v>632</v>
      </c>
      <c r="C62" s="43" t="s">
        <v>433</v>
      </c>
      <c r="D62" s="1" t="s">
        <v>285</v>
      </c>
      <c r="E62" s="1" t="s">
        <v>633</v>
      </c>
      <c r="F62" s="1" t="s">
        <v>405</v>
      </c>
      <c r="G62" s="1" t="s">
        <v>322</v>
      </c>
      <c r="H62" s="1" t="s">
        <v>99</v>
      </c>
      <c r="I62" s="30">
        <v>1480177</v>
      </c>
      <c r="J62" s="31" t="s">
        <v>435</v>
      </c>
      <c r="K62" s="42">
        <f>I62*INDEX(Currencies!$C$2:$C$15,MATCH(J62,Currencies!$B$2:$B$15,0))</f>
        <v>1480177</v>
      </c>
      <c r="L62" s="23">
        <v>45092</v>
      </c>
      <c r="M62" s="1" t="s">
        <v>436</v>
      </c>
    </row>
    <row r="63" spans="1:15" x14ac:dyDescent="0.2">
      <c r="A63" s="41" t="s">
        <v>634</v>
      </c>
      <c r="B63" s="1" t="s">
        <v>635</v>
      </c>
      <c r="C63" s="43" t="s">
        <v>433</v>
      </c>
      <c r="D63" s="1" t="s">
        <v>268</v>
      </c>
      <c r="E63" s="1" t="s">
        <v>636</v>
      </c>
      <c r="F63" s="1" t="s">
        <v>400</v>
      </c>
      <c r="G63" s="1" t="s">
        <v>356</v>
      </c>
      <c r="H63" s="1" t="s">
        <v>105</v>
      </c>
      <c r="I63" s="30">
        <v>3093600</v>
      </c>
      <c r="J63" s="31" t="s">
        <v>435</v>
      </c>
      <c r="K63" s="42">
        <f>I63*INDEX(Currencies!$C$2:$C$15,MATCH(J63,Currencies!$B$2:$B$15,0))</f>
        <v>3093600</v>
      </c>
      <c r="L63" s="23">
        <v>45097</v>
      </c>
      <c r="M63" s="1" t="s">
        <v>436</v>
      </c>
    </row>
    <row r="64" spans="1:15" x14ac:dyDescent="0.2">
      <c r="A64" s="41" t="s">
        <v>637</v>
      </c>
      <c r="B64" s="1" t="s">
        <v>638</v>
      </c>
      <c r="C64" s="43" t="s">
        <v>433</v>
      </c>
      <c r="D64" s="1" t="s">
        <v>200</v>
      </c>
      <c r="E64" s="1" t="s">
        <v>639</v>
      </c>
      <c r="F64" s="1" t="s">
        <v>28</v>
      </c>
      <c r="G64" s="1" t="s">
        <v>331</v>
      </c>
      <c r="H64" s="1" t="s">
        <v>143</v>
      </c>
      <c r="I64" s="30">
        <v>50240878</v>
      </c>
      <c r="J64" s="31" t="s">
        <v>435</v>
      </c>
      <c r="K64" s="42">
        <f>I64*INDEX(Currencies!$C$2:$C$15,MATCH(J64,Currencies!$B$2:$B$15,0))</f>
        <v>50240878</v>
      </c>
      <c r="L64" s="23">
        <v>45106</v>
      </c>
      <c r="M64" s="1" t="s">
        <v>436</v>
      </c>
    </row>
    <row r="65" spans="1:15" x14ac:dyDescent="0.2">
      <c r="A65" s="41" t="s">
        <v>640</v>
      </c>
      <c r="B65" s="1" t="s">
        <v>641</v>
      </c>
      <c r="C65" s="43" t="s">
        <v>433</v>
      </c>
      <c r="D65" s="1" t="s">
        <v>260</v>
      </c>
      <c r="E65" s="1" t="s">
        <v>642</v>
      </c>
      <c r="F65" s="1" t="s">
        <v>20</v>
      </c>
      <c r="G65" s="1" t="s">
        <v>328</v>
      </c>
      <c r="H65" s="1" t="s">
        <v>50</v>
      </c>
      <c r="I65" s="30">
        <v>80000000</v>
      </c>
      <c r="J65" s="31" t="s">
        <v>435</v>
      </c>
      <c r="K65" s="42">
        <f>I65*INDEX(Currencies!$C$2:$C$15,MATCH(J65,Currencies!$B$2:$B$15,0))</f>
        <v>80000000</v>
      </c>
      <c r="L65" s="23">
        <v>45139</v>
      </c>
      <c r="M65" s="1" t="s">
        <v>436</v>
      </c>
      <c r="O65" s="1" t="s">
        <v>643</v>
      </c>
    </row>
    <row r="66" spans="1:15" x14ac:dyDescent="0.2">
      <c r="A66" s="41" t="s">
        <v>644</v>
      </c>
      <c r="B66" s="1" t="s">
        <v>645</v>
      </c>
      <c r="C66" s="43" t="s">
        <v>433</v>
      </c>
      <c r="D66" s="1" t="s">
        <v>214</v>
      </c>
      <c r="E66" s="1" t="s">
        <v>646</v>
      </c>
      <c r="F66" s="1" t="s">
        <v>410</v>
      </c>
      <c r="G66" s="1" t="s">
        <v>324</v>
      </c>
      <c r="H66" s="1" t="s">
        <v>84</v>
      </c>
      <c r="I66" s="30">
        <v>2166568</v>
      </c>
      <c r="J66" s="31" t="s">
        <v>435</v>
      </c>
      <c r="K66" s="42">
        <f>I66*INDEX(Currencies!$C$2:$C$15,MATCH(J66,Currencies!$B$2:$B$15,0))</f>
        <v>2166568</v>
      </c>
      <c r="L66" s="23">
        <v>45141</v>
      </c>
      <c r="M66" s="1" t="s">
        <v>442</v>
      </c>
      <c r="N66" s="1" t="s">
        <v>647</v>
      </c>
    </row>
    <row r="67" spans="1:15" ht="17.25" customHeight="1" x14ac:dyDescent="0.2">
      <c r="A67" s="41" t="s">
        <v>648</v>
      </c>
      <c r="B67" s="1" t="s">
        <v>649</v>
      </c>
      <c r="C67" s="1" t="s">
        <v>650</v>
      </c>
      <c r="D67" s="1" t="s">
        <v>214</v>
      </c>
      <c r="E67" s="1" t="s">
        <v>651</v>
      </c>
      <c r="F67" s="1" t="s">
        <v>410</v>
      </c>
      <c r="G67" s="1" t="s">
        <v>324</v>
      </c>
      <c r="H67" s="1" t="s">
        <v>84</v>
      </c>
      <c r="I67" s="49">
        <v>2116568</v>
      </c>
      <c r="J67" s="31" t="s">
        <v>435</v>
      </c>
      <c r="K67" s="42">
        <f>I67*INDEX(Currencies!$C$2:$C$15,MATCH(J67,Currencies!$B$2:$B$15,0))</f>
        <v>2116568</v>
      </c>
      <c r="L67" s="23">
        <v>45141</v>
      </c>
      <c r="M67" s="1" t="s">
        <v>442</v>
      </c>
    </row>
    <row r="68" spans="1:15" ht="15" customHeight="1" x14ac:dyDescent="0.2">
      <c r="A68" s="41" t="s">
        <v>652</v>
      </c>
      <c r="B68" s="1" t="s">
        <v>653</v>
      </c>
      <c r="C68" s="43" t="s">
        <v>433</v>
      </c>
      <c r="D68" s="1" t="s">
        <v>288</v>
      </c>
      <c r="E68" s="1" t="s">
        <v>654</v>
      </c>
      <c r="F68" s="1" t="s">
        <v>24</v>
      </c>
      <c r="G68" s="1" t="s">
        <v>389</v>
      </c>
      <c r="H68" s="1" t="s">
        <v>127</v>
      </c>
      <c r="I68" s="30">
        <v>5024208</v>
      </c>
      <c r="J68" s="31" t="s">
        <v>509</v>
      </c>
      <c r="K68" s="42">
        <f>I68*INDEX(Currencies!$C$2:$C$15,MATCH(J68,Currencies!$B$2:$B$15,0))</f>
        <v>1184959.4568</v>
      </c>
      <c r="L68" s="23">
        <v>45162</v>
      </c>
      <c r="M68" s="1" t="s">
        <v>442</v>
      </c>
      <c r="N68" s="1" t="s">
        <v>655</v>
      </c>
    </row>
    <row r="69" spans="1:15" x14ac:dyDescent="0.2">
      <c r="A69" s="41" t="s">
        <v>656</v>
      </c>
      <c r="B69" s="1" t="s">
        <v>657</v>
      </c>
      <c r="C69" s="43" t="s">
        <v>433</v>
      </c>
      <c r="D69" s="1" t="s">
        <v>269</v>
      </c>
      <c r="E69" s="1" t="s">
        <v>658</v>
      </c>
      <c r="F69" s="1" t="s">
        <v>24</v>
      </c>
      <c r="G69" s="1" t="s">
        <v>382</v>
      </c>
      <c r="H69" s="1" t="s">
        <v>169</v>
      </c>
      <c r="I69" s="30">
        <v>1980000</v>
      </c>
      <c r="J69" s="31" t="s">
        <v>509</v>
      </c>
      <c r="K69" s="42">
        <f>I69*INDEX(Currencies!$C$2:$C$15,MATCH(J69,Currencies!$B$2:$B$15,0))</f>
        <v>466983</v>
      </c>
      <c r="L69" s="23">
        <v>45162</v>
      </c>
      <c r="M69" s="1" t="s">
        <v>436</v>
      </c>
    </row>
    <row r="70" spans="1:15" x14ac:dyDescent="0.2">
      <c r="A70" s="41" t="s">
        <v>659</v>
      </c>
      <c r="B70" s="1" t="s">
        <v>660</v>
      </c>
      <c r="C70" s="43" t="s">
        <v>446</v>
      </c>
      <c r="D70" s="1" t="s">
        <v>271</v>
      </c>
      <c r="E70" s="1" t="s">
        <v>661</v>
      </c>
      <c r="F70" s="1" t="s">
        <v>398</v>
      </c>
      <c r="G70" s="1" t="s">
        <v>353</v>
      </c>
      <c r="H70" s="1" t="s">
        <v>101</v>
      </c>
      <c r="I70" s="30">
        <v>1564503</v>
      </c>
      <c r="J70" s="31" t="s">
        <v>435</v>
      </c>
      <c r="K70" s="42">
        <f>I70*INDEX(Currencies!$C$2:$C$15,MATCH(J70,Currencies!$B$2:$B$15,0))</f>
        <v>1564503</v>
      </c>
      <c r="L70" s="23">
        <v>45187</v>
      </c>
      <c r="M70" s="1" t="s">
        <v>436</v>
      </c>
    </row>
    <row r="71" spans="1:15" x14ac:dyDescent="0.2">
      <c r="A71" s="41" t="s">
        <v>662</v>
      </c>
      <c r="B71" s="1" t="s">
        <v>663</v>
      </c>
      <c r="C71" s="1" t="s">
        <v>433</v>
      </c>
      <c r="D71" s="1" t="s">
        <v>64</v>
      </c>
      <c r="E71" s="1" t="s">
        <v>664</v>
      </c>
      <c r="F71" s="1" t="s">
        <v>20</v>
      </c>
      <c r="G71" s="1" t="s">
        <v>334</v>
      </c>
      <c r="H71" s="1" t="s">
        <v>44</v>
      </c>
      <c r="I71" s="49">
        <v>370000000</v>
      </c>
      <c r="J71" s="31" t="s">
        <v>435</v>
      </c>
      <c r="K71" s="42">
        <f>I71*INDEX(Currencies!$C$2:$C$15,MATCH(J71,Currencies!$B$2:$B$15,0))</f>
        <v>370000000</v>
      </c>
      <c r="L71" s="23">
        <v>45187</v>
      </c>
      <c r="M71" s="1" t="s">
        <v>436</v>
      </c>
      <c r="O71" s="1" t="s">
        <v>665</v>
      </c>
    </row>
    <row r="72" spans="1:15" x14ac:dyDescent="0.2">
      <c r="A72" s="41" t="s">
        <v>666</v>
      </c>
      <c r="B72" s="1" t="s">
        <v>667</v>
      </c>
      <c r="C72" s="1" t="s">
        <v>433</v>
      </c>
      <c r="D72" s="1" t="s">
        <v>271</v>
      </c>
      <c r="E72" s="1" t="s">
        <v>661</v>
      </c>
      <c r="F72" s="1" t="s">
        <v>398</v>
      </c>
      <c r="G72" s="1" t="s">
        <v>353</v>
      </c>
      <c r="H72" s="1" t="s">
        <v>101</v>
      </c>
      <c r="I72" s="49">
        <v>1564503</v>
      </c>
      <c r="J72" s="31" t="s">
        <v>435</v>
      </c>
      <c r="K72" s="42">
        <f>I72*INDEX(Currencies!$C$2:$C$15,MATCH(J72,Currencies!$B$2:$B$15,0))</f>
        <v>1564503</v>
      </c>
      <c r="L72" s="23">
        <v>45211</v>
      </c>
      <c r="M72" s="1" t="s">
        <v>436</v>
      </c>
      <c r="O72" s="1" t="s">
        <v>668</v>
      </c>
    </row>
    <row r="73" spans="1:15" x14ac:dyDescent="0.2">
      <c r="A73" s="41" t="s">
        <v>669</v>
      </c>
      <c r="B73" s="1" t="s">
        <v>670</v>
      </c>
      <c r="C73" s="1" t="s">
        <v>650</v>
      </c>
      <c r="D73" s="1" t="s">
        <v>294</v>
      </c>
      <c r="E73" s="1" t="s">
        <v>671</v>
      </c>
      <c r="F73" s="1" t="s">
        <v>399</v>
      </c>
      <c r="G73" s="1" t="s">
        <v>384</v>
      </c>
      <c r="H73" s="1" t="s">
        <v>154</v>
      </c>
      <c r="I73" s="49">
        <v>3035954</v>
      </c>
      <c r="J73" s="31" t="s">
        <v>435</v>
      </c>
      <c r="K73" s="42">
        <f>I73*INDEX(Currencies!$C$2:$C$15,MATCH(J73,Currencies!$B$2:$B$15,0))</f>
        <v>3035954</v>
      </c>
      <c r="L73" s="23">
        <v>45216</v>
      </c>
      <c r="M73" s="1" t="s">
        <v>436</v>
      </c>
      <c r="O73" s="1" t="s">
        <v>672</v>
      </c>
    </row>
    <row r="74" spans="1:15" x14ac:dyDescent="0.2">
      <c r="A74" s="41" t="s">
        <v>673</v>
      </c>
      <c r="B74" s="1" t="s">
        <v>674</v>
      </c>
      <c r="C74" s="1" t="s">
        <v>446</v>
      </c>
      <c r="D74" s="1" t="s">
        <v>249</v>
      </c>
      <c r="E74" s="1" t="s">
        <v>675</v>
      </c>
      <c r="F74" s="1" t="s">
        <v>27</v>
      </c>
      <c r="G74" s="1" t="s">
        <v>370</v>
      </c>
      <c r="H74" s="1" t="s">
        <v>172</v>
      </c>
      <c r="I74" s="49">
        <v>2000000</v>
      </c>
      <c r="J74" s="31" t="s">
        <v>579</v>
      </c>
      <c r="K74" s="42">
        <f>I74*INDEX(Currencies!$C$2:$C$15,MATCH(J74,Currencies!$B$2:$B$15,0))</f>
        <v>182360</v>
      </c>
      <c r="L74" s="23">
        <v>45268</v>
      </c>
    </row>
    <row r="75" spans="1:15" x14ac:dyDescent="0.2">
      <c r="A75" s="41" t="s">
        <v>676</v>
      </c>
      <c r="B75" s="1" t="s">
        <v>677</v>
      </c>
      <c r="C75" s="1" t="s">
        <v>433</v>
      </c>
      <c r="D75" s="1" t="s">
        <v>70</v>
      </c>
      <c r="E75" s="1" t="s">
        <v>678</v>
      </c>
      <c r="F75" s="1" t="s">
        <v>401</v>
      </c>
      <c r="G75" s="1" t="s">
        <v>374</v>
      </c>
      <c r="H75" s="1" t="s">
        <v>95</v>
      </c>
      <c r="I75" s="49"/>
      <c r="J75" s="31" t="s">
        <v>435</v>
      </c>
      <c r="K75" s="42">
        <f>I75*INDEX(Currencies!$C$2:$C$15,MATCH(J75,Currencies!$B$2:$B$15,0))</f>
        <v>0</v>
      </c>
      <c r="L75" s="23">
        <v>45272</v>
      </c>
      <c r="M75" s="1" t="s">
        <v>436</v>
      </c>
      <c r="O75" s="41"/>
    </row>
    <row r="76" spans="1:15" x14ac:dyDescent="0.2">
      <c r="A76" s="41" t="s">
        <v>679</v>
      </c>
      <c r="B76" s="1" t="s">
        <v>680</v>
      </c>
      <c r="C76" s="1" t="s">
        <v>433</v>
      </c>
      <c r="D76" s="1" t="s">
        <v>242</v>
      </c>
      <c r="E76" s="1" t="s">
        <v>681</v>
      </c>
      <c r="F76" s="1" t="s">
        <v>401</v>
      </c>
      <c r="G76" s="1" t="s">
        <v>371</v>
      </c>
      <c r="H76" s="1" t="s">
        <v>181</v>
      </c>
      <c r="I76" s="49">
        <v>86837.15</v>
      </c>
      <c r="J76" s="31" t="s">
        <v>435</v>
      </c>
      <c r="K76" s="42">
        <f>I76*INDEX(Currencies!$C$2:$C$15,MATCH(J76,Currencies!$B$2:$B$15,0))</f>
        <v>86837.15</v>
      </c>
      <c r="L76" s="23">
        <v>45300</v>
      </c>
      <c r="M76" s="1" t="s">
        <v>436</v>
      </c>
    </row>
    <row r="77" spans="1:15" x14ac:dyDescent="0.2">
      <c r="A77" s="41" t="s">
        <v>682</v>
      </c>
      <c r="B77" s="1" t="s">
        <v>683</v>
      </c>
      <c r="C77" s="1" t="s">
        <v>433</v>
      </c>
      <c r="D77" s="1" t="s">
        <v>301</v>
      </c>
      <c r="E77" s="1" t="s">
        <v>684</v>
      </c>
      <c r="F77" s="1" t="s">
        <v>20</v>
      </c>
      <c r="G77" s="1" t="s">
        <v>390</v>
      </c>
      <c r="H77" s="1" t="s">
        <v>44</v>
      </c>
      <c r="I77" s="49">
        <v>9900000</v>
      </c>
      <c r="J77" s="31" t="s">
        <v>435</v>
      </c>
      <c r="K77" s="42">
        <f>I77*INDEX(Currencies!$C$2:$C$15,MATCH(J77,Currencies!$B$2:$B$15,0))</f>
        <v>9900000</v>
      </c>
      <c r="L77" s="23">
        <v>45331</v>
      </c>
      <c r="M77" s="1" t="s">
        <v>436</v>
      </c>
    </row>
    <row r="78" spans="1:15" x14ac:dyDescent="0.2">
      <c r="A78" s="41" t="s">
        <v>685</v>
      </c>
      <c r="B78" s="1" t="s">
        <v>686</v>
      </c>
      <c r="C78" s="1" t="s">
        <v>433</v>
      </c>
      <c r="D78" s="1" t="s">
        <v>288</v>
      </c>
      <c r="E78" s="1" t="s">
        <v>687</v>
      </c>
      <c r="F78" s="1" t="s">
        <v>24</v>
      </c>
      <c r="G78" s="1" t="s">
        <v>38</v>
      </c>
      <c r="H78" s="1" t="s">
        <v>98</v>
      </c>
      <c r="I78" s="49">
        <v>166658642</v>
      </c>
      <c r="J78" s="31" t="s">
        <v>509</v>
      </c>
      <c r="K78" s="42">
        <f>I78*INDEX(Currencies!$C$2:$C$15,MATCH(J78,Currencies!$B$2:$B$15,0))</f>
        <v>39306440.715700001</v>
      </c>
      <c r="L78" s="23">
        <v>45335</v>
      </c>
      <c r="M78" s="1" t="s">
        <v>436</v>
      </c>
      <c r="O78" s="1" t="s">
        <v>688</v>
      </c>
    </row>
    <row r="79" spans="1:15" x14ac:dyDescent="0.2">
      <c r="A79" s="41" t="s">
        <v>689</v>
      </c>
      <c r="B79" s="1" t="s">
        <v>690</v>
      </c>
      <c r="C79" s="1" t="s">
        <v>446</v>
      </c>
      <c r="D79" s="1" t="s">
        <v>271</v>
      </c>
      <c r="E79" s="1" t="s">
        <v>691</v>
      </c>
      <c r="F79" s="1" t="s">
        <v>399</v>
      </c>
      <c r="G79" s="1" t="s">
        <v>304</v>
      </c>
      <c r="H79" s="1" t="s">
        <v>162</v>
      </c>
      <c r="I79" s="49">
        <v>1635445</v>
      </c>
      <c r="J79" s="31" t="s">
        <v>435</v>
      </c>
      <c r="K79" s="42">
        <f>I79*INDEX(Currencies!$C$2:$C$15,MATCH(J79,Currencies!$B$2:$B$15,0))</f>
        <v>1635445</v>
      </c>
      <c r="L79" s="23">
        <v>45341</v>
      </c>
      <c r="M79" s="1" t="s">
        <v>436</v>
      </c>
    </row>
    <row r="80" spans="1:15" x14ac:dyDescent="0.2">
      <c r="A80" s="41" t="s">
        <v>692</v>
      </c>
      <c r="B80" s="1" t="s">
        <v>693</v>
      </c>
      <c r="C80" s="1" t="s">
        <v>433</v>
      </c>
      <c r="D80" s="1" t="s">
        <v>66</v>
      </c>
      <c r="E80" s="1" t="s">
        <v>694</v>
      </c>
      <c r="F80" s="1" t="s">
        <v>25</v>
      </c>
      <c r="G80" s="1" t="s">
        <v>337</v>
      </c>
      <c r="H80" s="1" t="s">
        <v>54</v>
      </c>
      <c r="I80" s="49">
        <v>187320000</v>
      </c>
      <c r="J80" s="31" t="s">
        <v>448</v>
      </c>
      <c r="K80" s="42">
        <f>I80*INDEX(Currencies!$C$2:$C$15,MATCH(J80,Currencies!$B$2:$B$15,0))</f>
        <v>161990589.59999999</v>
      </c>
      <c r="L80" s="23">
        <v>45350</v>
      </c>
      <c r="O80" s="1" t="s">
        <v>695</v>
      </c>
    </row>
    <row r="81" spans="1:15" x14ac:dyDescent="0.2">
      <c r="A81" s="41" t="s">
        <v>696</v>
      </c>
      <c r="B81" s="1" t="s">
        <v>697</v>
      </c>
      <c r="C81" s="1" t="s">
        <v>433</v>
      </c>
      <c r="D81" s="1" t="s">
        <v>279</v>
      </c>
      <c r="E81" s="1" t="s">
        <v>698</v>
      </c>
      <c r="F81" s="1" t="s">
        <v>405</v>
      </c>
      <c r="G81" s="1" t="s">
        <v>383</v>
      </c>
      <c r="H81" s="1" t="s">
        <v>146</v>
      </c>
      <c r="I81" s="49">
        <v>3959388</v>
      </c>
      <c r="J81" s="31" t="s">
        <v>435</v>
      </c>
      <c r="K81" s="42">
        <f>I81*INDEX(Currencies!$C$2:$C$15,MATCH(J81,Currencies!$B$2:$B$15,0))</f>
        <v>3959388</v>
      </c>
      <c r="L81" s="23">
        <v>45377</v>
      </c>
      <c r="M81" s="1" t="s">
        <v>436</v>
      </c>
      <c r="O81" s="1" t="s">
        <v>699</v>
      </c>
    </row>
    <row r="82" spans="1:15" x14ac:dyDescent="0.2">
      <c r="A82" s="41" t="s">
        <v>700</v>
      </c>
      <c r="B82" s="1" t="s">
        <v>701</v>
      </c>
      <c r="C82" s="1" t="s">
        <v>446</v>
      </c>
      <c r="D82" s="1" t="s">
        <v>254</v>
      </c>
      <c r="E82" s="1" t="s">
        <v>702</v>
      </c>
      <c r="F82" s="1" t="s">
        <v>28</v>
      </c>
      <c r="G82" s="1" t="s">
        <v>348</v>
      </c>
      <c r="H82" s="1" t="s">
        <v>179</v>
      </c>
      <c r="I82" s="49">
        <v>633000</v>
      </c>
      <c r="J82" s="31" t="s">
        <v>435</v>
      </c>
      <c r="K82" s="42">
        <f>I82*INDEX(Currencies!$C$2:$C$15,MATCH(J82,Currencies!$B$2:$B$15,0))</f>
        <v>633000</v>
      </c>
      <c r="L82" s="23">
        <v>45383</v>
      </c>
      <c r="M82" s="1" t="s">
        <v>436</v>
      </c>
    </row>
    <row r="83" spans="1:15" x14ac:dyDescent="0.2">
      <c r="A83" s="41" t="s">
        <v>703</v>
      </c>
      <c r="B83" s="1" t="s">
        <v>704</v>
      </c>
      <c r="C83" s="1" t="s">
        <v>433</v>
      </c>
      <c r="D83" s="1" t="s">
        <v>272</v>
      </c>
      <c r="E83" s="1" t="s">
        <v>705</v>
      </c>
      <c r="F83" s="1" t="s">
        <v>29</v>
      </c>
      <c r="G83" s="1" t="s">
        <v>304</v>
      </c>
      <c r="H83" s="1" t="s">
        <v>141</v>
      </c>
      <c r="I83" s="49">
        <v>1691867.2</v>
      </c>
      <c r="J83" s="31" t="s">
        <v>435</v>
      </c>
      <c r="K83" s="42">
        <f>I83*INDEX(Currencies!$C$2:$C$15,MATCH(J83,Currencies!$B$2:$B$15,0))</f>
        <v>1691867.2</v>
      </c>
      <c r="L83" s="23">
        <v>45384</v>
      </c>
      <c r="M83" s="1" t="s">
        <v>436</v>
      </c>
    </row>
    <row r="84" spans="1:15" x14ac:dyDescent="0.2">
      <c r="A84" s="41" t="s">
        <v>706</v>
      </c>
      <c r="B84" s="1" t="s">
        <v>707</v>
      </c>
      <c r="C84" s="1" t="s">
        <v>433</v>
      </c>
      <c r="D84" s="1" t="s">
        <v>285</v>
      </c>
      <c r="E84" s="1" t="s">
        <v>708</v>
      </c>
      <c r="F84" s="1" t="s">
        <v>395</v>
      </c>
      <c r="G84" s="1" t="s">
        <v>345</v>
      </c>
      <c r="H84" s="1" t="s">
        <v>186</v>
      </c>
      <c r="I84" s="49">
        <v>1175020</v>
      </c>
      <c r="J84" s="31" t="s">
        <v>435</v>
      </c>
      <c r="K84" s="42">
        <f>I84*INDEX(Currencies!$C$2:$C$15,MATCH(J84,Currencies!$B$2:$B$15,0))</f>
        <v>1175020</v>
      </c>
      <c r="L84" s="23">
        <v>45404</v>
      </c>
      <c r="M84" s="1" t="s">
        <v>436</v>
      </c>
      <c r="O84" s="1" t="s">
        <v>709</v>
      </c>
    </row>
    <row r="85" spans="1:15" x14ac:dyDescent="0.2">
      <c r="A85" s="41" t="s">
        <v>710</v>
      </c>
      <c r="B85" s="1" t="s">
        <v>711</v>
      </c>
      <c r="C85" s="1" t="s">
        <v>433</v>
      </c>
      <c r="D85" s="1" t="s">
        <v>63</v>
      </c>
      <c r="E85" s="1" t="s">
        <v>712</v>
      </c>
      <c r="F85" s="1" t="s">
        <v>23</v>
      </c>
      <c r="G85" s="1" t="s">
        <v>34</v>
      </c>
      <c r="H85" s="1" t="s">
        <v>48</v>
      </c>
      <c r="I85" s="49">
        <v>207100000</v>
      </c>
      <c r="J85" s="31" t="s">
        <v>435</v>
      </c>
      <c r="K85" s="42">
        <f>I85*INDEX(Currencies!$C$2:$C$15,MATCH(J85,Currencies!$B$2:$B$15,0))</f>
        <v>207100000</v>
      </c>
      <c r="L85" s="23">
        <v>45405</v>
      </c>
      <c r="M85" s="1" t="s">
        <v>436</v>
      </c>
    </row>
    <row r="86" spans="1:15" x14ac:dyDescent="0.2">
      <c r="A86" s="41" t="s">
        <v>713</v>
      </c>
      <c r="B86" s="1" t="s">
        <v>714</v>
      </c>
      <c r="C86" s="1" t="s">
        <v>446</v>
      </c>
      <c r="D86" s="1" t="s">
        <v>255</v>
      </c>
      <c r="E86" s="1" t="s">
        <v>715</v>
      </c>
      <c r="F86" s="1" t="s">
        <v>22</v>
      </c>
      <c r="G86" s="1" t="s">
        <v>373</v>
      </c>
      <c r="H86" s="1" t="s">
        <v>183</v>
      </c>
      <c r="I86" s="49">
        <v>831030</v>
      </c>
      <c r="J86" s="31" t="s">
        <v>525</v>
      </c>
      <c r="K86" s="42">
        <f>I86*INDEX(Currencies!$C$2:$C$15,MATCH(J86,Currencies!$B$2:$B$15,0))</f>
        <v>111291.53760000001</v>
      </c>
      <c r="L86" s="23">
        <v>45411</v>
      </c>
      <c r="M86" s="1" t="s">
        <v>436</v>
      </c>
      <c r="O86" s="1" t="s">
        <v>716</v>
      </c>
    </row>
    <row r="87" spans="1:15" x14ac:dyDescent="0.2">
      <c r="A87" s="41" t="s">
        <v>717</v>
      </c>
      <c r="B87" s="1" t="s">
        <v>718</v>
      </c>
      <c r="C87" s="1" t="s">
        <v>433</v>
      </c>
      <c r="D87" s="1" t="s">
        <v>285</v>
      </c>
      <c r="E87" s="1" t="s">
        <v>719</v>
      </c>
      <c r="F87" s="1" t="s">
        <v>23</v>
      </c>
      <c r="G87" s="1" t="s">
        <v>303</v>
      </c>
      <c r="H87" s="1" t="s">
        <v>138</v>
      </c>
      <c r="I87" s="49">
        <v>980000</v>
      </c>
      <c r="J87" s="31" t="s">
        <v>435</v>
      </c>
      <c r="K87" s="42">
        <f>I87*INDEX(Currencies!$C$2:$C$15,MATCH(J87,Currencies!$B$2:$B$15,0))</f>
        <v>980000</v>
      </c>
      <c r="L87" s="23">
        <v>45441</v>
      </c>
      <c r="M87" s="1" t="s">
        <v>436</v>
      </c>
    </row>
    <row r="88" spans="1:15" x14ac:dyDescent="0.2">
      <c r="A88" s="41" t="s">
        <v>720</v>
      </c>
      <c r="B88" s="1" t="s">
        <v>721</v>
      </c>
      <c r="C88" s="1" t="s">
        <v>446</v>
      </c>
      <c r="D88" s="1" t="s">
        <v>284</v>
      </c>
      <c r="E88" s="1" t="s">
        <v>722</v>
      </c>
      <c r="F88" s="1" t="s">
        <v>401</v>
      </c>
      <c r="G88" s="1" t="s">
        <v>337</v>
      </c>
      <c r="H88" s="1" t="s">
        <v>180</v>
      </c>
      <c r="I88" s="49">
        <v>689010</v>
      </c>
      <c r="J88" s="31" t="s">
        <v>435</v>
      </c>
      <c r="K88" s="42">
        <f>I88*INDEX(Currencies!$C$2:$C$15,MATCH(J88,Currencies!$B$2:$B$15,0))</f>
        <v>689010</v>
      </c>
      <c r="L88" s="23">
        <v>45467</v>
      </c>
      <c r="O88" s="1" t="s">
        <v>723</v>
      </c>
    </row>
    <row r="89" spans="1:15" x14ac:dyDescent="0.2">
      <c r="A89" s="41" t="s">
        <v>724</v>
      </c>
      <c r="B89" s="1" t="s">
        <v>725</v>
      </c>
      <c r="C89" s="1" t="s">
        <v>446</v>
      </c>
      <c r="D89" s="1" t="s">
        <v>240</v>
      </c>
      <c r="E89" s="1" t="s">
        <v>726</v>
      </c>
      <c r="F89" s="1" t="s">
        <v>22</v>
      </c>
      <c r="G89" s="1" t="s">
        <v>371</v>
      </c>
      <c r="H89" s="1" t="s">
        <v>183</v>
      </c>
      <c r="I89" s="49">
        <v>900000</v>
      </c>
      <c r="J89" s="31" t="s">
        <v>525</v>
      </c>
      <c r="K89" s="42">
        <f>I89*INDEX(Currencies!$C$2:$C$15,MATCH(J89,Currencies!$B$2:$B$15,0))</f>
        <v>120528.00000000001</v>
      </c>
      <c r="L89" s="23">
        <v>45471</v>
      </c>
      <c r="M89" s="1" t="s">
        <v>436</v>
      </c>
      <c r="O89" s="1" t="s">
        <v>727</v>
      </c>
    </row>
    <row r="90" spans="1:15" x14ac:dyDescent="0.2">
      <c r="A90" s="41" t="s">
        <v>728</v>
      </c>
      <c r="B90" s="1" t="s">
        <v>729</v>
      </c>
      <c r="C90" s="1" t="s">
        <v>433</v>
      </c>
      <c r="D90" s="1" t="s">
        <v>212</v>
      </c>
      <c r="E90" s="1" t="s">
        <v>730</v>
      </c>
      <c r="F90" s="1" t="s">
        <v>404</v>
      </c>
      <c r="G90" s="1" t="s">
        <v>365</v>
      </c>
      <c r="H90" s="1" t="s">
        <v>117</v>
      </c>
      <c r="I90" s="49">
        <v>1380000</v>
      </c>
      <c r="J90" s="31" t="s">
        <v>731</v>
      </c>
      <c r="K90" s="42">
        <f>I90*INDEX(Currencies!$C$2:$C$15,MATCH(J90,Currencies!$B$2:$B$15,0))</f>
        <v>365920.8</v>
      </c>
      <c r="L90" s="23">
        <v>45474</v>
      </c>
      <c r="M90" s="1" t="s">
        <v>442</v>
      </c>
    </row>
    <row r="91" spans="1:15" x14ac:dyDescent="0.2">
      <c r="A91" s="41" t="s">
        <v>732</v>
      </c>
      <c r="B91" s="1" t="s">
        <v>733</v>
      </c>
      <c r="C91" s="1" t="s">
        <v>433</v>
      </c>
      <c r="D91" s="1" t="s">
        <v>221</v>
      </c>
      <c r="E91" s="1" t="s">
        <v>734</v>
      </c>
      <c r="F91" s="1" t="s">
        <v>408</v>
      </c>
      <c r="G91" s="1" t="s">
        <v>310</v>
      </c>
      <c r="H91" s="1" t="s">
        <v>106</v>
      </c>
      <c r="I91" s="49">
        <v>1852332</v>
      </c>
      <c r="J91" s="31" t="s">
        <v>435</v>
      </c>
      <c r="K91" s="42">
        <f>I91*INDEX(Currencies!$C$2:$C$15,MATCH(J91,Currencies!$B$2:$B$15,0))</f>
        <v>1852332</v>
      </c>
      <c r="L91" s="23">
        <v>45478</v>
      </c>
      <c r="M91" s="1" t="s">
        <v>442</v>
      </c>
    </row>
    <row r="92" spans="1:15" x14ac:dyDescent="0.2">
      <c r="A92" s="41" t="s">
        <v>735</v>
      </c>
      <c r="B92" s="1" t="s">
        <v>736</v>
      </c>
      <c r="C92" s="1" t="s">
        <v>433</v>
      </c>
      <c r="D92" s="1" t="s">
        <v>227</v>
      </c>
      <c r="E92" s="1" t="s">
        <v>737</v>
      </c>
      <c r="F92" s="1" t="s">
        <v>401</v>
      </c>
      <c r="G92" s="1" t="s">
        <v>323</v>
      </c>
      <c r="H92" s="1" t="s">
        <v>126</v>
      </c>
      <c r="I92" s="49"/>
      <c r="J92" s="31" t="s">
        <v>435</v>
      </c>
      <c r="K92" s="42">
        <f>I92*INDEX(Currencies!$C$2:$C$15,MATCH(J92,Currencies!$B$2:$B$15,0))</f>
        <v>0</v>
      </c>
      <c r="L92" s="23">
        <v>45487</v>
      </c>
      <c r="M92" s="1" t="s">
        <v>436</v>
      </c>
    </row>
    <row r="93" spans="1:15" x14ac:dyDescent="0.2">
      <c r="A93" s="41" t="s">
        <v>738</v>
      </c>
      <c r="B93" s="1" t="s">
        <v>739</v>
      </c>
      <c r="C93" s="1" t="s">
        <v>433</v>
      </c>
      <c r="D93" s="1" t="s">
        <v>278</v>
      </c>
      <c r="E93" s="1" t="s">
        <v>740</v>
      </c>
      <c r="F93" s="1" t="s">
        <v>404</v>
      </c>
      <c r="G93" s="1" t="s">
        <v>42</v>
      </c>
      <c r="H93" s="1" t="s">
        <v>117</v>
      </c>
      <c r="I93" s="49">
        <v>19940000</v>
      </c>
      <c r="J93" s="31" t="s">
        <v>435</v>
      </c>
      <c r="K93" s="42">
        <f>I93*INDEX(Currencies!$C$2:$C$15,MATCH(J93,Currencies!$B$2:$B$15,0))</f>
        <v>19940000</v>
      </c>
      <c r="L93" s="23">
        <v>45505</v>
      </c>
      <c r="M93" s="1" t="s">
        <v>442</v>
      </c>
    </row>
    <row r="94" spans="1:15" x14ac:dyDescent="0.2">
      <c r="A94" s="41" t="s">
        <v>741</v>
      </c>
      <c r="B94" s="1" t="s">
        <v>742</v>
      </c>
      <c r="C94" s="1" t="s">
        <v>433</v>
      </c>
      <c r="D94" s="1" t="s">
        <v>292</v>
      </c>
      <c r="E94" s="1" t="s">
        <v>743</v>
      </c>
      <c r="F94" s="1" t="s">
        <v>23</v>
      </c>
      <c r="G94" s="1" t="s">
        <v>352</v>
      </c>
      <c r="H94" s="1" t="s">
        <v>164</v>
      </c>
      <c r="I94" s="49">
        <v>144595</v>
      </c>
      <c r="J94" s="31" t="s">
        <v>435</v>
      </c>
      <c r="K94" s="42">
        <f>I94*INDEX(Currencies!$C$2:$C$15,MATCH(J94,Currencies!$B$2:$B$15,0))</f>
        <v>144595</v>
      </c>
      <c r="L94" s="23">
        <v>45505</v>
      </c>
      <c r="M94" s="1" t="s">
        <v>442</v>
      </c>
      <c r="O94" s="1" t="s">
        <v>744</v>
      </c>
    </row>
    <row r="95" spans="1:15" x14ac:dyDescent="0.2">
      <c r="A95" s="41" t="s">
        <v>745</v>
      </c>
      <c r="B95" s="1" t="s">
        <v>746</v>
      </c>
      <c r="C95" s="1" t="s">
        <v>433</v>
      </c>
      <c r="D95" s="1" t="s">
        <v>292</v>
      </c>
      <c r="E95" s="1" t="s">
        <v>743</v>
      </c>
      <c r="F95" s="1" t="s">
        <v>23</v>
      </c>
      <c r="G95" s="1" t="s">
        <v>352</v>
      </c>
      <c r="H95" s="1" t="s">
        <v>164</v>
      </c>
      <c r="I95" s="49">
        <v>140965</v>
      </c>
      <c r="J95" s="31" t="s">
        <v>435</v>
      </c>
      <c r="K95" s="42">
        <f>I95*INDEX(Currencies!$C$2:$C$15,MATCH(J95,Currencies!$B$2:$B$15,0))</f>
        <v>140965</v>
      </c>
      <c r="L95" s="23">
        <v>45505</v>
      </c>
      <c r="M95" s="1" t="s">
        <v>442</v>
      </c>
      <c r="O95" s="1" t="s">
        <v>747</v>
      </c>
    </row>
    <row r="96" spans="1:15" x14ac:dyDescent="0.2">
      <c r="A96" s="41" t="s">
        <v>748</v>
      </c>
      <c r="B96" s="1" t="s">
        <v>749</v>
      </c>
      <c r="C96" s="1" t="s">
        <v>433</v>
      </c>
      <c r="D96" s="1" t="s">
        <v>242</v>
      </c>
      <c r="E96" s="1" t="s">
        <v>750</v>
      </c>
      <c r="F96" s="1" t="s">
        <v>401</v>
      </c>
      <c r="G96" s="1" t="s">
        <v>371</v>
      </c>
      <c r="H96" s="1" t="s">
        <v>122</v>
      </c>
      <c r="I96" s="49">
        <v>221000</v>
      </c>
      <c r="J96" s="31" t="s">
        <v>435</v>
      </c>
      <c r="K96" s="42">
        <f>I96*INDEX(Currencies!$C$2:$C$15,MATCH(J96,Currencies!$B$2:$B$15,0))</f>
        <v>221000</v>
      </c>
      <c r="L96" s="23">
        <v>45512</v>
      </c>
      <c r="M96" s="1" t="s">
        <v>436</v>
      </c>
    </row>
    <row r="97" spans="1:15" x14ac:dyDescent="0.2">
      <c r="A97" s="41" t="s">
        <v>751</v>
      </c>
      <c r="B97" s="1" t="s">
        <v>752</v>
      </c>
      <c r="C97" s="1" t="s">
        <v>433</v>
      </c>
      <c r="D97" s="1" t="s">
        <v>284</v>
      </c>
      <c r="E97" s="1" t="s">
        <v>753</v>
      </c>
      <c r="F97" s="1" t="s">
        <v>401</v>
      </c>
      <c r="G97" s="1" t="s">
        <v>353</v>
      </c>
      <c r="H97" s="1" t="s">
        <v>180</v>
      </c>
      <c r="I97" s="49"/>
      <c r="J97" s="31" t="s">
        <v>435</v>
      </c>
      <c r="K97" s="42">
        <f>I97*INDEX(Currencies!$C$2:$C$15,MATCH(J97,Currencies!$B$2:$B$15,0))</f>
        <v>0</v>
      </c>
      <c r="L97" s="23">
        <v>45538</v>
      </c>
      <c r="M97" s="1" t="s">
        <v>436</v>
      </c>
    </row>
    <row r="98" spans="1:15" x14ac:dyDescent="0.2">
      <c r="A98" s="41" t="s">
        <v>754</v>
      </c>
      <c r="B98" s="1" t="s">
        <v>755</v>
      </c>
      <c r="C98" s="1" t="s">
        <v>433</v>
      </c>
      <c r="D98" s="1" t="s">
        <v>65</v>
      </c>
      <c r="E98" s="1" t="s">
        <v>756</v>
      </c>
      <c r="F98" s="1" t="s">
        <v>20</v>
      </c>
      <c r="G98" s="1" t="s">
        <v>329</v>
      </c>
      <c r="H98" s="1" t="s">
        <v>50</v>
      </c>
      <c r="I98" s="49">
        <v>200000000</v>
      </c>
      <c r="J98" s="31" t="s">
        <v>435</v>
      </c>
      <c r="K98" s="42">
        <f>I98*INDEX(Currencies!$C$2:$C$15,MATCH(J98, Currencies!$B$2:$B$15, 0))</f>
        <v>200000000</v>
      </c>
      <c r="L98" s="23">
        <v>45545</v>
      </c>
      <c r="M98" s="1" t="s">
        <v>436</v>
      </c>
      <c r="O98" s="1" t="s">
        <v>757</v>
      </c>
    </row>
    <row r="99" spans="1:15" x14ac:dyDescent="0.2">
      <c r="A99" s="41" t="s">
        <v>758</v>
      </c>
      <c r="B99" s="1" t="s">
        <v>759</v>
      </c>
      <c r="C99" s="1" t="s">
        <v>446</v>
      </c>
      <c r="D99" s="1" t="s">
        <v>240</v>
      </c>
      <c r="E99" s="1" t="s">
        <v>760</v>
      </c>
      <c r="F99" s="1" t="s">
        <v>22</v>
      </c>
      <c r="G99" s="1" t="s">
        <v>372</v>
      </c>
      <c r="H99" s="1" t="s">
        <v>183</v>
      </c>
      <c r="I99" s="49"/>
      <c r="J99" s="31" t="s">
        <v>435</v>
      </c>
      <c r="K99" s="42">
        <f>I99*INDEX(Currencies!$C$2:$C$15,MATCH(J99,Currencies!$B$2:$B$15,0))</f>
        <v>0</v>
      </c>
      <c r="L99" s="23">
        <v>45553</v>
      </c>
      <c r="M99" s="1" t="s">
        <v>436</v>
      </c>
      <c r="O99" s="1" t="s">
        <v>761</v>
      </c>
    </row>
    <row r="100" spans="1:15" x14ac:dyDescent="0.2">
      <c r="A100" s="41" t="s">
        <v>762</v>
      </c>
      <c r="B100" s="1" t="s">
        <v>763</v>
      </c>
      <c r="C100" s="1" t="s">
        <v>433</v>
      </c>
      <c r="D100" s="1" t="s">
        <v>242</v>
      </c>
      <c r="E100" s="1" t="s">
        <v>764</v>
      </c>
      <c r="F100" s="1" t="s">
        <v>411</v>
      </c>
      <c r="G100" s="1" t="s">
        <v>378</v>
      </c>
      <c r="H100" s="1" t="s">
        <v>185</v>
      </c>
      <c r="I100" s="49">
        <v>300000</v>
      </c>
      <c r="J100" s="31" t="s">
        <v>435</v>
      </c>
      <c r="K100" s="42">
        <f>I100*INDEX(Currencies!$C$2:$C$15,MATCH(J100,Currencies!$B$2:$B$15,0))</f>
        <v>300000</v>
      </c>
      <c r="L100" s="23">
        <v>45567</v>
      </c>
      <c r="M100" s="1" t="s">
        <v>436</v>
      </c>
    </row>
    <row r="101" spans="1:15" x14ac:dyDescent="0.2">
      <c r="A101" s="41" t="s">
        <v>765</v>
      </c>
      <c r="B101" s="1" t="s">
        <v>766</v>
      </c>
      <c r="C101" s="1" t="s">
        <v>433</v>
      </c>
      <c r="D101" s="1" t="s">
        <v>66</v>
      </c>
      <c r="E101" s="1" t="s">
        <v>767</v>
      </c>
      <c r="F101" s="1" t="s">
        <v>28</v>
      </c>
      <c r="G101" s="1" t="s">
        <v>309</v>
      </c>
      <c r="H101" s="1" t="s">
        <v>147</v>
      </c>
      <c r="I101" s="49">
        <v>4000000</v>
      </c>
      <c r="J101" s="31" t="s">
        <v>435</v>
      </c>
      <c r="K101" s="42">
        <f>I101*INDEX(Currencies!$C$2:$C$15,MATCH(J101,Currencies!$B$2:$B$15,0))</f>
        <v>4000000</v>
      </c>
      <c r="L101" s="23">
        <v>45575</v>
      </c>
      <c r="O101" s="1" t="s">
        <v>768</v>
      </c>
    </row>
    <row r="102" spans="1:15" x14ac:dyDescent="0.2">
      <c r="A102" s="41" t="s">
        <v>769</v>
      </c>
      <c r="B102" s="1" t="s">
        <v>770</v>
      </c>
      <c r="C102" s="1" t="s">
        <v>446</v>
      </c>
      <c r="D102" s="1" t="s">
        <v>287</v>
      </c>
      <c r="E102" s="1" t="s">
        <v>771</v>
      </c>
      <c r="F102" s="1" t="s">
        <v>408</v>
      </c>
      <c r="G102" s="1" t="s">
        <v>363</v>
      </c>
      <c r="H102" s="1" t="s">
        <v>97</v>
      </c>
      <c r="I102" s="49">
        <v>190080</v>
      </c>
      <c r="J102" s="31" t="s">
        <v>435</v>
      </c>
      <c r="K102" s="42">
        <f>I102*INDEX(Currencies!$C$2:$C$15,MATCH(J102,Currencies!$B$2:$B$15,0))</f>
        <v>190080</v>
      </c>
      <c r="L102" s="23">
        <v>45580</v>
      </c>
      <c r="M102" s="1" t="s">
        <v>436</v>
      </c>
    </row>
    <row r="103" spans="1:15" x14ac:dyDescent="0.2">
      <c r="A103" s="41" t="s">
        <v>772</v>
      </c>
      <c r="B103" s="1" t="s">
        <v>773</v>
      </c>
      <c r="C103" s="1" t="s">
        <v>433</v>
      </c>
      <c r="D103" s="1" t="s">
        <v>221</v>
      </c>
      <c r="E103" s="1" t="s">
        <v>774</v>
      </c>
      <c r="F103" s="1" t="s">
        <v>408</v>
      </c>
      <c r="G103" s="1" t="s">
        <v>310</v>
      </c>
      <c r="H103" s="1" t="s">
        <v>193</v>
      </c>
      <c r="I103" s="49">
        <v>947248</v>
      </c>
      <c r="J103" s="31" t="s">
        <v>435</v>
      </c>
      <c r="K103" s="42">
        <f>I103*INDEX(Currencies!$C$2:$C$15,MATCH(J103,Currencies!$B$2:$B$15,0))</f>
        <v>947248</v>
      </c>
      <c r="L103" s="23">
        <v>45593</v>
      </c>
      <c r="M103" s="1" t="s">
        <v>436</v>
      </c>
    </row>
    <row r="104" spans="1:15" x14ac:dyDescent="0.2">
      <c r="A104" s="41" t="s">
        <v>775</v>
      </c>
      <c r="B104" s="1" t="s">
        <v>776</v>
      </c>
      <c r="C104" s="1" t="s">
        <v>433</v>
      </c>
      <c r="D104" s="1" t="s">
        <v>66</v>
      </c>
      <c r="E104" s="1" t="s">
        <v>777</v>
      </c>
      <c r="F104" s="1" t="s">
        <v>25</v>
      </c>
      <c r="G104" s="1" t="s">
        <v>34</v>
      </c>
      <c r="H104" s="1" t="s">
        <v>54</v>
      </c>
      <c r="I104" s="49">
        <v>8500000</v>
      </c>
      <c r="J104" s="31" t="s">
        <v>448</v>
      </c>
      <c r="K104" s="42">
        <f>I104*INDEX(Currencies!$C$2:$C$15,MATCH(J104,Currencies!$B$2:$B$15,0))</f>
        <v>7350630</v>
      </c>
      <c r="L104" s="23">
        <v>45596</v>
      </c>
      <c r="O104" s="1" t="s">
        <v>778</v>
      </c>
    </row>
    <row r="105" spans="1:15" x14ac:dyDescent="0.2">
      <c r="A105" s="41" t="s">
        <v>779</v>
      </c>
      <c r="B105" s="1" t="s">
        <v>780</v>
      </c>
      <c r="C105" s="1" t="s">
        <v>446</v>
      </c>
      <c r="D105" s="1" t="s">
        <v>242</v>
      </c>
      <c r="E105" s="1" t="s">
        <v>781</v>
      </c>
      <c r="F105" s="1" t="s">
        <v>398</v>
      </c>
      <c r="G105" s="1" t="s">
        <v>370</v>
      </c>
      <c r="H105" s="1" t="s">
        <v>184</v>
      </c>
      <c r="I105" s="49"/>
      <c r="J105" s="31" t="s">
        <v>435</v>
      </c>
      <c r="K105" s="42">
        <f>I105*INDEX(Currencies!$C$2:$C$15,MATCH(J105,Currencies!$B$2:$B$15,0))</f>
        <v>0</v>
      </c>
      <c r="L105" s="23">
        <v>45602</v>
      </c>
      <c r="M105" s="1" t="s">
        <v>442</v>
      </c>
    </row>
    <row r="106" spans="1:15" x14ac:dyDescent="0.2">
      <c r="A106" s="41" t="s">
        <v>782</v>
      </c>
      <c r="B106" s="1" t="s">
        <v>783</v>
      </c>
      <c r="C106" s="1" t="s">
        <v>433</v>
      </c>
      <c r="D106" s="1" t="s">
        <v>285</v>
      </c>
      <c r="E106" s="1" t="s">
        <v>784</v>
      </c>
      <c r="F106" s="1" t="s">
        <v>395</v>
      </c>
      <c r="G106" s="1" t="s">
        <v>385</v>
      </c>
      <c r="H106" s="1" t="s">
        <v>155</v>
      </c>
      <c r="I106" s="49">
        <v>3722944</v>
      </c>
      <c r="J106" s="31" t="s">
        <v>435</v>
      </c>
      <c r="K106" s="42">
        <f>I106*INDEX(Currencies!$C$2:$C$15,MATCH(J106,Currencies!$B$2:$B$15,0))</f>
        <v>3722944</v>
      </c>
      <c r="L106" s="23">
        <v>45618</v>
      </c>
      <c r="M106" s="1" t="s">
        <v>436</v>
      </c>
    </row>
    <row r="107" spans="1:15" x14ac:dyDescent="0.2">
      <c r="A107" s="41" t="s">
        <v>785</v>
      </c>
      <c r="B107" s="1" t="s">
        <v>786</v>
      </c>
      <c r="C107" s="1" t="s">
        <v>433</v>
      </c>
      <c r="D107" s="1" t="s">
        <v>285</v>
      </c>
      <c r="E107" s="1" t="s">
        <v>787</v>
      </c>
      <c r="F107" s="1" t="s">
        <v>398</v>
      </c>
      <c r="G107" s="1" t="s">
        <v>309</v>
      </c>
      <c r="H107" s="1" t="s">
        <v>148</v>
      </c>
      <c r="I107" s="49">
        <v>2928520</v>
      </c>
      <c r="J107" s="31" t="s">
        <v>435</v>
      </c>
      <c r="K107" s="42">
        <f>I107*INDEX(Currencies!$C$2:$C$15,MATCH(J107,Currencies!$B$2:$B$15,0))</f>
        <v>2928520</v>
      </c>
      <c r="L107" s="23">
        <v>45621</v>
      </c>
      <c r="M107" s="1" t="s">
        <v>442</v>
      </c>
      <c r="N107" s="1" t="s">
        <v>788</v>
      </c>
      <c r="O107" s="1" t="s">
        <v>789</v>
      </c>
    </row>
    <row r="108" spans="1:15" x14ac:dyDescent="0.2">
      <c r="A108" s="41" t="s">
        <v>790</v>
      </c>
      <c r="B108" s="1" t="s">
        <v>791</v>
      </c>
      <c r="C108" s="1" t="s">
        <v>446</v>
      </c>
      <c r="D108" s="1" t="s">
        <v>293</v>
      </c>
      <c r="E108" s="1" t="s">
        <v>792</v>
      </c>
      <c r="F108" s="1" t="s">
        <v>22</v>
      </c>
      <c r="G108" s="1" t="s">
        <v>556</v>
      </c>
      <c r="H108" s="1" t="s">
        <v>88</v>
      </c>
      <c r="I108" s="49">
        <v>8660450</v>
      </c>
      <c r="J108" s="31" t="s">
        <v>525</v>
      </c>
      <c r="K108" s="42">
        <f>I108*INDEX(Currencies!$C$2:$C$15,MATCH(J108,Currencies!$B$2:$B$15,0))</f>
        <v>1159807.4640000002</v>
      </c>
      <c r="L108" s="23">
        <v>45623</v>
      </c>
      <c r="M108" s="1" t="s">
        <v>436</v>
      </c>
    </row>
    <row r="109" spans="1:15" x14ac:dyDescent="0.2">
      <c r="A109" s="41" t="s">
        <v>793</v>
      </c>
      <c r="B109" s="1" t="s">
        <v>794</v>
      </c>
      <c r="C109" s="1" t="s">
        <v>650</v>
      </c>
      <c r="D109" s="1" t="s">
        <v>217</v>
      </c>
      <c r="E109" s="1" t="s">
        <v>795</v>
      </c>
      <c r="F109" s="1" t="s">
        <v>29</v>
      </c>
      <c r="G109" s="1" t="s">
        <v>41</v>
      </c>
      <c r="H109" s="1" t="s">
        <v>161</v>
      </c>
      <c r="I109" s="49">
        <v>911669.74</v>
      </c>
      <c r="J109" s="31" t="s">
        <v>435</v>
      </c>
      <c r="K109" s="42">
        <f>I109*INDEX(Currencies!$C$2:$C$15,MATCH(J109,Currencies!$B$2:$B$15,0))</f>
        <v>911669.74</v>
      </c>
      <c r="L109" s="23">
        <v>45629</v>
      </c>
      <c r="O109" s="1" t="s">
        <v>796</v>
      </c>
    </row>
    <row r="110" spans="1:15" x14ac:dyDescent="0.2">
      <c r="A110" s="41" t="s">
        <v>797</v>
      </c>
      <c r="B110" s="1" t="s">
        <v>798</v>
      </c>
      <c r="C110" s="1" t="s">
        <v>433</v>
      </c>
      <c r="D110" s="1" t="s">
        <v>242</v>
      </c>
      <c r="E110" s="1" t="s">
        <v>799</v>
      </c>
      <c r="F110" s="1" t="s">
        <v>401</v>
      </c>
      <c r="G110" s="1" t="s">
        <v>371</v>
      </c>
      <c r="H110" s="1" t="s">
        <v>122</v>
      </c>
      <c r="I110" s="49">
        <v>221000</v>
      </c>
      <c r="J110" s="31" t="s">
        <v>435</v>
      </c>
      <c r="K110" s="42">
        <f>I110*INDEX(Currencies!$C$2:$C$15,MATCH(J110,Currencies!$B$2:$B$15,0))</f>
        <v>221000</v>
      </c>
      <c r="L110" s="23">
        <v>45643</v>
      </c>
      <c r="M110" s="1" t="s">
        <v>436</v>
      </c>
    </row>
    <row r="111" spans="1:15" x14ac:dyDescent="0.2">
      <c r="A111" s="41" t="s">
        <v>800</v>
      </c>
      <c r="B111" s="1" t="s">
        <v>801</v>
      </c>
      <c r="C111" s="1" t="s">
        <v>433</v>
      </c>
      <c r="D111" s="1" t="s">
        <v>285</v>
      </c>
      <c r="E111" s="1" t="s">
        <v>802</v>
      </c>
      <c r="F111" s="1" t="s">
        <v>401</v>
      </c>
      <c r="G111" s="1" t="s">
        <v>357</v>
      </c>
      <c r="H111" s="1" t="s">
        <v>96</v>
      </c>
      <c r="I111" s="49">
        <v>6300000</v>
      </c>
      <c r="J111" s="31" t="s">
        <v>435</v>
      </c>
      <c r="K111" s="42">
        <f>I111*INDEX(Currencies!$C$2:$C$15,MATCH(J111,Currencies!$B$2:$B$15,0))</f>
        <v>6300000</v>
      </c>
      <c r="L111" s="23">
        <v>45646</v>
      </c>
      <c r="M111" s="1" t="s">
        <v>436</v>
      </c>
    </row>
    <row r="112" spans="1:15" x14ac:dyDescent="0.2">
      <c r="A112" s="41" t="s">
        <v>803</v>
      </c>
      <c r="B112" s="1" t="s">
        <v>804</v>
      </c>
      <c r="C112" s="1" t="s">
        <v>433</v>
      </c>
      <c r="D112" s="1" t="s">
        <v>254</v>
      </c>
      <c r="E112" s="1" t="s">
        <v>805</v>
      </c>
      <c r="F112" s="1" t="s">
        <v>401</v>
      </c>
      <c r="G112" s="1" t="s">
        <v>305</v>
      </c>
      <c r="H112" s="1" t="s">
        <v>85</v>
      </c>
      <c r="I112" s="49"/>
      <c r="J112" s="31" t="s">
        <v>435</v>
      </c>
      <c r="K112" s="42">
        <f>I112*INDEX(Currencies!$C$2:$C$15,MATCH(J112,Currencies!$B$2:$B$15,0))</f>
        <v>0</v>
      </c>
      <c r="L112" s="23">
        <v>45653</v>
      </c>
      <c r="M112" s="1" t="s">
        <v>442</v>
      </c>
    </row>
    <row r="113" spans="1:17" x14ac:dyDescent="0.2">
      <c r="A113" s="41" t="s">
        <v>806</v>
      </c>
      <c r="B113" s="1" t="s">
        <v>807</v>
      </c>
      <c r="C113" s="1" t="s">
        <v>433</v>
      </c>
      <c r="D113" s="1" t="s">
        <v>229</v>
      </c>
      <c r="E113" s="1" t="s">
        <v>808</v>
      </c>
      <c r="F113" s="1" t="s">
        <v>26</v>
      </c>
      <c r="G113" s="1" t="s">
        <v>331</v>
      </c>
      <c r="H113" s="1" t="s">
        <v>56</v>
      </c>
      <c r="I113" s="49">
        <v>274944000</v>
      </c>
      <c r="J113" s="31" t="s">
        <v>441</v>
      </c>
      <c r="K113" s="42">
        <f>I113*INDEX(Currencies!$C$2:$C$15,MATCH(J113,Currencies!$B$2:$B$15,0))</f>
        <v>54007249.920000002</v>
      </c>
      <c r="L113" s="23">
        <v>45657</v>
      </c>
      <c r="M113" s="1" t="s">
        <v>436</v>
      </c>
    </row>
    <row r="114" spans="1:17" x14ac:dyDescent="0.2">
      <c r="A114" s="41" t="s">
        <v>809</v>
      </c>
      <c r="B114" s="1" t="s">
        <v>810</v>
      </c>
      <c r="C114" s="1" t="s">
        <v>433</v>
      </c>
      <c r="D114" s="1" t="s">
        <v>242</v>
      </c>
      <c r="E114" s="1" t="s">
        <v>811</v>
      </c>
      <c r="F114" s="1" t="s">
        <v>398</v>
      </c>
      <c r="G114" s="1" t="s">
        <v>370</v>
      </c>
      <c r="H114" s="1" t="s">
        <v>184</v>
      </c>
      <c r="I114" s="49">
        <v>521194</v>
      </c>
      <c r="J114" s="31" t="s">
        <v>435</v>
      </c>
      <c r="K114" s="42">
        <f>I114*INDEX(Currencies!$C$2:$C$15,MATCH(J114,Currencies!$B$2:$B$15,0))</f>
        <v>521194</v>
      </c>
      <c r="L114" s="23">
        <v>45673</v>
      </c>
      <c r="M114" s="1" t="s">
        <v>442</v>
      </c>
    </row>
    <row r="115" spans="1:17" x14ac:dyDescent="0.2">
      <c r="A115" s="41" t="s">
        <v>812</v>
      </c>
      <c r="B115" s="1" t="s">
        <v>813</v>
      </c>
      <c r="C115" s="1" t="s">
        <v>433</v>
      </c>
      <c r="D115" s="1" t="s">
        <v>293</v>
      </c>
      <c r="E115" s="1" t="s">
        <v>792</v>
      </c>
      <c r="F115" s="1" t="s">
        <v>22</v>
      </c>
      <c r="G115" s="1" t="s">
        <v>556</v>
      </c>
      <c r="H115" s="1" t="s">
        <v>88</v>
      </c>
      <c r="I115" s="49">
        <v>8660450</v>
      </c>
      <c r="J115" s="31" t="s">
        <v>525</v>
      </c>
      <c r="K115" s="42">
        <f>I115*INDEX(Currencies!$C$2:$C$15,MATCH(J115,Currencies!$B$2:$B$15,0))</f>
        <v>1159807.4640000002</v>
      </c>
      <c r="L115" s="23">
        <v>45693</v>
      </c>
      <c r="M115" s="1" t="s">
        <v>436</v>
      </c>
    </row>
    <row r="116" spans="1:17" x14ac:dyDescent="0.2">
      <c r="A116" s="41" t="s">
        <v>814</v>
      </c>
      <c r="B116" s="1" t="s">
        <v>815</v>
      </c>
      <c r="C116" s="1" t="s">
        <v>433</v>
      </c>
      <c r="D116" s="1" t="s">
        <v>216</v>
      </c>
      <c r="E116" s="1" t="s">
        <v>816</v>
      </c>
      <c r="F116" s="1" t="s">
        <v>408</v>
      </c>
      <c r="G116" s="1" t="s">
        <v>307</v>
      </c>
      <c r="H116" s="1" t="s">
        <v>193</v>
      </c>
      <c r="I116" s="49">
        <v>7888687.0199999996</v>
      </c>
      <c r="J116" s="31" t="s">
        <v>435</v>
      </c>
      <c r="K116" s="42">
        <f>I116*INDEX(Currencies!$C$2:$C$15,MATCH(J116,Currencies!$B$2:$B$15,0))</f>
        <v>7888687.0199999996</v>
      </c>
      <c r="L116" s="23">
        <v>45707</v>
      </c>
      <c r="M116" s="1" t="s">
        <v>442</v>
      </c>
    </row>
    <row r="117" spans="1:17" x14ac:dyDescent="0.2">
      <c r="A117" s="41" t="s">
        <v>817</v>
      </c>
      <c r="B117" s="1" t="s">
        <v>818</v>
      </c>
      <c r="C117" s="1" t="s">
        <v>433</v>
      </c>
      <c r="D117" s="1" t="s">
        <v>202</v>
      </c>
      <c r="E117" s="1" t="s">
        <v>819</v>
      </c>
      <c r="F117" s="1" t="s">
        <v>410</v>
      </c>
      <c r="G117" s="1" t="s">
        <v>331</v>
      </c>
      <c r="H117" s="1" t="s">
        <v>114</v>
      </c>
      <c r="I117" s="49">
        <v>1176228</v>
      </c>
      <c r="J117" s="31" t="s">
        <v>435</v>
      </c>
      <c r="K117" s="42">
        <f>I117*INDEX(Currencies!$C$2:$C$15,MATCH(J117,Currencies!$B$2:$B$15,0))</f>
        <v>1176228</v>
      </c>
      <c r="L117" s="23">
        <v>45726</v>
      </c>
      <c r="M117" s="1" t="s">
        <v>436</v>
      </c>
    </row>
    <row r="118" spans="1:17" x14ac:dyDescent="0.2">
      <c r="A118" s="41" t="s">
        <v>820</v>
      </c>
      <c r="B118" s="1" t="s">
        <v>821</v>
      </c>
      <c r="C118" s="1" t="s">
        <v>433</v>
      </c>
      <c r="D118" s="1" t="s">
        <v>283</v>
      </c>
      <c r="E118" s="1" t="s">
        <v>822</v>
      </c>
      <c r="F118" s="1" t="s">
        <v>402</v>
      </c>
      <c r="G118" s="1" t="s">
        <v>330</v>
      </c>
      <c r="H118" s="1" t="s">
        <v>131</v>
      </c>
      <c r="I118" s="49">
        <v>21660000</v>
      </c>
      <c r="J118" s="31" t="s">
        <v>435</v>
      </c>
      <c r="K118" s="42">
        <f>I118*INDEX(Currencies!$C$2:$C$15,MATCH(J118,Currencies!$B$2:$B$15,0))</f>
        <v>21660000</v>
      </c>
      <c r="L118" s="23">
        <v>45727</v>
      </c>
      <c r="M118" s="1" t="s">
        <v>436</v>
      </c>
      <c r="O118" s="1" t="s">
        <v>823</v>
      </c>
    </row>
    <row r="119" spans="1:17" x14ac:dyDescent="0.2">
      <c r="A119" s="41" t="s">
        <v>824</v>
      </c>
      <c r="B119" s="1" t="s">
        <v>825</v>
      </c>
      <c r="C119" s="1" t="s">
        <v>433</v>
      </c>
      <c r="D119" s="1" t="s">
        <v>274</v>
      </c>
      <c r="E119" s="1" t="s">
        <v>826</v>
      </c>
      <c r="F119" s="1" t="s">
        <v>409</v>
      </c>
      <c r="G119" s="1" t="s">
        <v>339</v>
      </c>
      <c r="H119" s="1" t="s">
        <v>153</v>
      </c>
      <c r="I119" s="49">
        <v>6000000</v>
      </c>
      <c r="J119" s="31" t="s">
        <v>612</v>
      </c>
      <c r="K119" s="42">
        <f>I119*INDEX(Currencies!$C$2:$C$15,MATCH(J119,Currencies!$B$2:$B$15,0))</f>
        <v>509940</v>
      </c>
      <c r="L119" s="23">
        <v>45729</v>
      </c>
      <c r="M119" s="1" t="s">
        <v>436</v>
      </c>
    </row>
    <row r="120" spans="1:17" x14ac:dyDescent="0.2">
      <c r="A120" s="41" t="s">
        <v>827</v>
      </c>
      <c r="B120" s="1" t="s">
        <v>828</v>
      </c>
      <c r="C120" s="1" t="s">
        <v>433</v>
      </c>
      <c r="D120" s="1" t="s">
        <v>221</v>
      </c>
      <c r="E120" s="1" t="s">
        <v>829</v>
      </c>
      <c r="F120" s="1" t="s">
        <v>408</v>
      </c>
      <c r="G120" s="1" t="s">
        <v>310</v>
      </c>
      <c r="H120" s="1" t="s">
        <v>193</v>
      </c>
      <c r="I120" s="49">
        <v>730935</v>
      </c>
      <c r="J120" s="31" t="s">
        <v>435</v>
      </c>
      <c r="K120" s="42">
        <f>I120*INDEX(Currencies!$C$2:$C$15,MATCH(J120,Currencies!$B$2:$B$15,0))</f>
        <v>730935</v>
      </c>
      <c r="L120" s="23">
        <v>45750</v>
      </c>
      <c r="M120" s="1" t="s">
        <v>436</v>
      </c>
    </row>
    <row r="121" spans="1:17" s="50" customFormat="1" ht="15" x14ac:dyDescent="0.25">
      <c r="A121" s="41" t="s">
        <v>830</v>
      </c>
      <c r="B121" s="1" t="s">
        <v>831</v>
      </c>
      <c r="C121" s="1" t="s">
        <v>433</v>
      </c>
      <c r="D121" s="1" t="s">
        <v>288</v>
      </c>
      <c r="E121" s="1" t="s">
        <v>832</v>
      </c>
      <c r="F121" s="1" t="s">
        <v>24</v>
      </c>
      <c r="G121" s="1" t="s">
        <v>38</v>
      </c>
      <c r="H121" s="1" t="s">
        <v>127</v>
      </c>
      <c r="I121" s="49">
        <v>11613160</v>
      </c>
      <c r="J121" s="31" t="s">
        <v>509</v>
      </c>
      <c r="K121" s="42">
        <f>I121*INDEX(Currencies!$C$2:$C$15,MATCH(J121,Currencies!$B$2:$B$15,0))</f>
        <v>2738963.7859999998</v>
      </c>
      <c r="L121" s="23">
        <v>45751</v>
      </c>
      <c r="M121" s="1" t="s">
        <v>442</v>
      </c>
      <c r="N121" s="1"/>
      <c r="O121" s="1" t="s">
        <v>833</v>
      </c>
      <c r="P121" s="1"/>
      <c r="Q121" s="1"/>
    </row>
    <row r="122" spans="1:17" s="50" customFormat="1" ht="15" x14ac:dyDescent="0.25">
      <c r="A122" s="41" t="s">
        <v>834</v>
      </c>
      <c r="B122" s="1" t="s">
        <v>835</v>
      </c>
      <c r="C122" s="1" t="s">
        <v>433</v>
      </c>
      <c r="D122" s="1" t="s">
        <v>221</v>
      </c>
      <c r="E122" s="1" t="s">
        <v>836</v>
      </c>
      <c r="F122" s="1" t="s">
        <v>408</v>
      </c>
      <c r="G122" s="1" t="s">
        <v>310</v>
      </c>
      <c r="H122" s="1" t="s">
        <v>193</v>
      </c>
      <c r="I122" s="49">
        <v>555000</v>
      </c>
      <c r="J122" s="31" t="s">
        <v>435</v>
      </c>
      <c r="K122" s="42">
        <f>I122*INDEX(Currencies!$C$2:$C$15,MATCH(J122,Currencies!$B$2:$B$15,0))</f>
        <v>555000</v>
      </c>
      <c r="L122" s="23">
        <v>45774</v>
      </c>
      <c r="M122" s="1" t="s">
        <v>436</v>
      </c>
      <c r="N122" s="1"/>
      <c r="O122" s="1"/>
      <c r="P122" s="1"/>
      <c r="Q122" s="1"/>
    </row>
    <row r="123" spans="1:17" x14ac:dyDescent="0.2">
      <c r="A123" s="41" t="s">
        <v>837</v>
      </c>
      <c r="B123" s="1" t="s">
        <v>838</v>
      </c>
      <c r="C123" s="1" t="s">
        <v>650</v>
      </c>
      <c r="D123" s="1" t="s">
        <v>217</v>
      </c>
      <c r="F123" s="1" t="s">
        <v>29</v>
      </c>
      <c r="G123" s="1" t="s">
        <v>41</v>
      </c>
      <c r="H123" s="1" t="s">
        <v>161</v>
      </c>
      <c r="I123" s="49">
        <v>183469682.43000001</v>
      </c>
      <c r="J123" s="31" t="s">
        <v>456</v>
      </c>
      <c r="K123" s="49">
        <f>I123*INDEX(Currencies!$C$2:$C$15,MATCH(J123,Currencies!$B$2:$B$15,0))</f>
        <v>24353765.6457582</v>
      </c>
      <c r="L123" s="23">
        <v>44112</v>
      </c>
      <c r="M123" s="1" t="s">
        <v>442</v>
      </c>
      <c r="N123" s="1" t="s">
        <v>839</v>
      </c>
      <c r="O123" s="1" t="s">
        <v>840</v>
      </c>
    </row>
    <row r="124" spans="1:17" x14ac:dyDescent="0.2">
      <c r="A124" s="41" t="s">
        <v>841</v>
      </c>
      <c r="B124" s="1" t="s">
        <v>842</v>
      </c>
      <c r="C124" s="1" t="s">
        <v>439</v>
      </c>
      <c r="D124" s="1" t="s">
        <v>253</v>
      </c>
      <c r="E124" s="1" t="s">
        <v>843</v>
      </c>
      <c r="F124" s="1" t="s">
        <v>412</v>
      </c>
      <c r="G124" s="1" t="s">
        <v>305</v>
      </c>
      <c r="H124" s="1" t="s">
        <v>152</v>
      </c>
      <c r="I124" s="49">
        <v>15000000</v>
      </c>
      <c r="J124" s="31" t="s">
        <v>844</v>
      </c>
      <c r="K124" s="49">
        <f>I124*INDEX(Currencies!$C$2:$C$15,MATCH(J124,Currencies!$B$2:$B$15,0))</f>
        <v>17137200</v>
      </c>
      <c r="L124" s="23">
        <v>44403</v>
      </c>
      <c r="M124" s="1" t="s">
        <v>436</v>
      </c>
      <c r="O124" s="1" t="s">
        <v>845</v>
      </c>
    </row>
    <row r="125" spans="1:17" x14ac:dyDescent="0.2">
      <c r="A125" s="41" t="s">
        <v>846</v>
      </c>
      <c r="B125" s="1" t="s">
        <v>847</v>
      </c>
      <c r="C125" s="1" t="s">
        <v>439</v>
      </c>
      <c r="D125" s="1" t="s">
        <v>291</v>
      </c>
      <c r="E125" s="1" t="s">
        <v>848</v>
      </c>
      <c r="F125" s="1" t="s">
        <v>397</v>
      </c>
      <c r="G125" s="1" t="s">
        <v>315</v>
      </c>
      <c r="H125" s="1" t="s">
        <v>165</v>
      </c>
      <c r="I125" s="49">
        <v>8198500</v>
      </c>
      <c r="J125" s="31" t="s">
        <v>435</v>
      </c>
      <c r="K125" s="49">
        <f>I125*INDEX(Currencies!$C$2:$C$15,MATCH(J125,Currencies!$B$2:$B$15,0))</f>
        <v>8198500</v>
      </c>
      <c r="L125" s="23">
        <v>44449</v>
      </c>
      <c r="M125" s="1" t="s">
        <v>442</v>
      </c>
      <c r="N125" s="1" t="s">
        <v>839</v>
      </c>
      <c r="O125" s="1" t="s">
        <v>849</v>
      </c>
    </row>
    <row r="126" spans="1:17" x14ac:dyDescent="0.2">
      <c r="A126" s="41" t="s">
        <v>850</v>
      </c>
      <c r="B126" s="1" t="s">
        <v>851</v>
      </c>
      <c r="C126" s="1" t="s">
        <v>433</v>
      </c>
      <c r="D126" s="1" t="s">
        <v>295</v>
      </c>
      <c r="E126" s="1" t="s">
        <v>852</v>
      </c>
      <c r="F126" s="1" t="s">
        <v>401</v>
      </c>
      <c r="G126" s="1" t="s">
        <v>369</v>
      </c>
      <c r="H126" s="1" t="s">
        <v>107</v>
      </c>
      <c r="I126" s="49">
        <v>1</v>
      </c>
      <c r="J126" s="31" t="s">
        <v>435</v>
      </c>
      <c r="K126" s="49">
        <f>I126*INDEX(Currencies!$C$2:$C$15,MATCH(J126,Currencies!$B$2:$B$15,0))</f>
        <v>1</v>
      </c>
      <c r="L126" s="23">
        <v>44558</v>
      </c>
      <c r="M126" s="1" t="s">
        <v>436</v>
      </c>
    </row>
    <row r="127" spans="1:17" x14ac:dyDescent="0.2">
      <c r="A127" s="41" t="s">
        <v>853</v>
      </c>
      <c r="B127" s="1" t="s">
        <v>854</v>
      </c>
      <c r="C127" s="1" t="s">
        <v>433</v>
      </c>
      <c r="D127" s="1" t="s">
        <v>295</v>
      </c>
      <c r="E127" s="1" t="s">
        <v>852</v>
      </c>
      <c r="F127" s="1" t="s">
        <v>401</v>
      </c>
      <c r="G127" s="1" t="s">
        <v>369</v>
      </c>
      <c r="H127" s="1" t="s">
        <v>107</v>
      </c>
      <c r="I127" s="49">
        <v>1</v>
      </c>
      <c r="J127" s="31" t="s">
        <v>435</v>
      </c>
      <c r="K127" s="49">
        <f>I127*INDEX(Currencies!$C$2:$C$15,MATCH(J127,Currencies!$B$2:$B$15,0))</f>
        <v>1</v>
      </c>
      <c r="L127" s="23">
        <v>44558</v>
      </c>
      <c r="M127" s="1" t="s">
        <v>436</v>
      </c>
    </row>
    <row r="128" spans="1:17" x14ac:dyDescent="0.2">
      <c r="A128" s="41" t="s">
        <v>855</v>
      </c>
      <c r="B128" s="1" t="s">
        <v>856</v>
      </c>
      <c r="C128" s="1" t="s">
        <v>439</v>
      </c>
      <c r="D128" s="1" t="s">
        <v>296</v>
      </c>
      <c r="E128" s="1" t="s">
        <v>857</v>
      </c>
      <c r="F128" s="1" t="s">
        <v>396</v>
      </c>
      <c r="G128" s="1" t="s">
        <v>394</v>
      </c>
      <c r="H128" s="1" t="s">
        <v>196</v>
      </c>
      <c r="I128" s="49">
        <v>36952360</v>
      </c>
      <c r="J128" s="31" t="s">
        <v>858</v>
      </c>
      <c r="K128" s="49">
        <f>I128*INDEX(Currencies!$C$2:$C$15,MATCH(J128,Currencies!$B$2:$B$15,0))</f>
        <v>18888198.813999999</v>
      </c>
      <c r="L128" s="23">
        <v>44586</v>
      </c>
      <c r="M128" s="1" t="s">
        <v>442</v>
      </c>
      <c r="N128" s="1" t="s">
        <v>859</v>
      </c>
    </row>
    <row r="129" spans="1:15" x14ac:dyDescent="0.2">
      <c r="A129" s="41" t="s">
        <v>860</v>
      </c>
      <c r="B129" s="1" t="s">
        <v>861</v>
      </c>
      <c r="C129" s="1" t="s">
        <v>433</v>
      </c>
      <c r="D129" s="1" t="s">
        <v>230</v>
      </c>
      <c r="E129" s="1" t="s">
        <v>862</v>
      </c>
      <c r="F129" s="1" t="s">
        <v>405</v>
      </c>
      <c r="G129" s="1" t="s">
        <v>314</v>
      </c>
      <c r="H129" s="1" t="s">
        <v>86</v>
      </c>
      <c r="I129" s="49">
        <v>1094509.98</v>
      </c>
      <c r="J129" s="31" t="s">
        <v>435</v>
      </c>
      <c r="K129" s="49">
        <f>I129*INDEX(Currencies!$C$2:$C$15,MATCH(J129,Currencies!$B$2:$B$15,0))</f>
        <v>1094509.98</v>
      </c>
      <c r="L129" s="23">
        <v>44589</v>
      </c>
      <c r="M129" s="1" t="s">
        <v>442</v>
      </c>
      <c r="N129" s="1" t="s">
        <v>863</v>
      </c>
    </row>
    <row r="130" spans="1:15" x14ac:dyDescent="0.2">
      <c r="A130" s="51" t="s">
        <v>864</v>
      </c>
      <c r="B130" s="1" t="s">
        <v>865</v>
      </c>
      <c r="C130" s="1" t="s">
        <v>433</v>
      </c>
      <c r="D130" s="1" t="s">
        <v>209</v>
      </c>
      <c r="E130" s="1" t="s">
        <v>866</v>
      </c>
      <c r="F130" s="1" t="s">
        <v>23</v>
      </c>
      <c r="G130" s="1" t="s">
        <v>383</v>
      </c>
      <c r="H130" s="1" t="s">
        <v>135</v>
      </c>
      <c r="I130" s="49">
        <v>140000</v>
      </c>
      <c r="J130" s="31" t="s">
        <v>435</v>
      </c>
      <c r="K130" s="49">
        <f>I130*INDEX(Currencies!$C$2:$C$15,MATCH(J130,Currencies!$B$2:$B$15,0))</f>
        <v>140000</v>
      </c>
      <c r="L130" s="23">
        <v>44634</v>
      </c>
      <c r="M130" s="1" t="s">
        <v>436</v>
      </c>
      <c r="O130" s="1" t="s">
        <v>867</v>
      </c>
    </row>
    <row r="131" spans="1:15" x14ac:dyDescent="0.2">
      <c r="A131" s="41" t="s">
        <v>868</v>
      </c>
      <c r="B131" s="1" t="s">
        <v>869</v>
      </c>
      <c r="C131" s="1" t="s">
        <v>433</v>
      </c>
      <c r="D131" s="1" t="s">
        <v>279</v>
      </c>
      <c r="E131" s="1" t="s">
        <v>870</v>
      </c>
      <c r="F131" s="1" t="s">
        <v>405</v>
      </c>
      <c r="G131" s="1" t="s">
        <v>383</v>
      </c>
      <c r="H131" s="1" t="s">
        <v>146</v>
      </c>
      <c r="I131" s="49">
        <v>1298000</v>
      </c>
      <c r="J131" s="31" t="s">
        <v>435</v>
      </c>
      <c r="K131" s="49">
        <f>I131*INDEX(Currencies!$C$2:$C$15,MATCH(J131,Currencies!$B$2:$B$15,0))</f>
        <v>1298000</v>
      </c>
      <c r="L131" s="23">
        <v>44635</v>
      </c>
      <c r="M131" s="1" t="s">
        <v>436</v>
      </c>
      <c r="O131" s="1" t="s">
        <v>476</v>
      </c>
    </row>
    <row r="132" spans="1:15" x14ac:dyDescent="0.2">
      <c r="A132" s="41" t="s">
        <v>871</v>
      </c>
      <c r="B132" s="1" t="s">
        <v>872</v>
      </c>
      <c r="C132" s="1" t="s">
        <v>433</v>
      </c>
      <c r="D132" s="1" t="s">
        <v>275</v>
      </c>
      <c r="E132" s="1" t="s">
        <v>873</v>
      </c>
      <c r="F132" s="1" t="s">
        <v>403</v>
      </c>
      <c r="G132" s="1" t="s">
        <v>339</v>
      </c>
      <c r="H132" s="1" t="s">
        <v>177</v>
      </c>
      <c r="I132" s="49">
        <v>65000</v>
      </c>
      <c r="J132" s="31" t="s">
        <v>435</v>
      </c>
      <c r="K132" s="49">
        <f>I132*INDEX(Currencies!$C$2:$C$15,MATCH(J132,Currencies!$B$2:$B$15,0))</f>
        <v>65000</v>
      </c>
      <c r="L132" s="23">
        <v>44641</v>
      </c>
      <c r="M132" s="1" t="s">
        <v>436</v>
      </c>
      <c r="O132" s="1" t="s">
        <v>874</v>
      </c>
    </row>
    <row r="133" spans="1:15" x14ac:dyDescent="0.2">
      <c r="A133" s="41" t="s">
        <v>875</v>
      </c>
      <c r="B133" s="1" t="s">
        <v>876</v>
      </c>
      <c r="C133" s="1" t="s">
        <v>433</v>
      </c>
      <c r="D133" s="1" t="s">
        <v>237</v>
      </c>
      <c r="E133" s="1" t="s">
        <v>237</v>
      </c>
      <c r="F133" s="1" t="s">
        <v>401</v>
      </c>
      <c r="G133" s="1" t="s">
        <v>362</v>
      </c>
      <c r="H133" s="1" t="s">
        <v>118</v>
      </c>
      <c r="I133" s="49">
        <v>314600</v>
      </c>
      <c r="J133" s="31" t="s">
        <v>435</v>
      </c>
      <c r="K133" s="49">
        <f>I133*INDEX(Currencies!$C$2:$C$15,MATCH(J133,Currencies!$B$2:$B$15,0))</f>
        <v>314600</v>
      </c>
      <c r="L133" s="23">
        <v>44687</v>
      </c>
      <c r="M133" s="1" t="s">
        <v>442</v>
      </c>
      <c r="N133" s="1" t="s">
        <v>877</v>
      </c>
    </row>
    <row r="134" spans="1:15" x14ac:dyDescent="0.2">
      <c r="A134" s="41" t="s">
        <v>878</v>
      </c>
      <c r="B134" s="1" t="s">
        <v>879</v>
      </c>
      <c r="C134" s="1" t="s">
        <v>433</v>
      </c>
      <c r="D134" s="1" t="s">
        <v>218</v>
      </c>
      <c r="E134" s="1" t="s">
        <v>880</v>
      </c>
      <c r="F134" s="1" t="s">
        <v>405</v>
      </c>
      <c r="G134" s="1" t="s">
        <v>383</v>
      </c>
      <c r="H134" s="1" t="s">
        <v>146</v>
      </c>
      <c r="I134" s="49">
        <v>755160</v>
      </c>
      <c r="J134" s="31" t="s">
        <v>435</v>
      </c>
      <c r="K134" s="49">
        <f>I134*INDEX(Currencies!$C$2:$C$15,MATCH(J134,Currencies!$B$2:$B$15,0))</f>
        <v>755160</v>
      </c>
      <c r="L134" s="23">
        <v>44694</v>
      </c>
      <c r="M134" s="1" t="s">
        <v>436</v>
      </c>
    </row>
    <row r="135" spans="1:15" x14ac:dyDescent="0.2">
      <c r="A135" s="41" t="s">
        <v>881</v>
      </c>
      <c r="B135" s="1" t="s">
        <v>882</v>
      </c>
      <c r="C135" s="1" t="s">
        <v>433</v>
      </c>
      <c r="D135" s="1" t="s">
        <v>207</v>
      </c>
      <c r="E135" s="1" t="s">
        <v>883</v>
      </c>
      <c r="F135" s="1" t="s">
        <v>20</v>
      </c>
      <c r="G135" s="1" t="s">
        <v>39</v>
      </c>
      <c r="H135" s="1" t="s">
        <v>44</v>
      </c>
      <c r="I135" s="49">
        <v>25000000</v>
      </c>
      <c r="J135" s="31" t="s">
        <v>435</v>
      </c>
      <c r="K135" s="49">
        <f>I135*INDEX(Currencies!$C$2:$C$15,MATCH(J135,Currencies!$B$2:$B$15,0))</f>
        <v>25000000</v>
      </c>
      <c r="L135" s="23">
        <v>44774</v>
      </c>
      <c r="M135" s="1" t="s">
        <v>436</v>
      </c>
    </row>
    <row r="136" spans="1:15" x14ac:dyDescent="0.2">
      <c r="A136" s="41" t="s">
        <v>884</v>
      </c>
      <c r="B136" s="1" t="s">
        <v>885</v>
      </c>
      <c r="C136" s="1" t="s">
        <v>433</v>
      </c>
      <c r="D136" s="1" t="s">
        <v>259</v>
      </c>
      <c r="E136" s="1" t="s">
        <v>886</v>
      </c>
      <c r="F136" s="1" t="s">
        <v>28</v>
      </c>
      <c r="G136" s="1" t="s">
        <v>308</v>
      </c>
      <c r="H136" s="1" t="s">
        <v>149</v>
      </c>
      <c r="I136" s="49">
        <v>17000000</v>
      </c>
      <c r="J136" s="31" t="s">
        <v>435</v>
      </c>
      <c r="K136" s="49">
        <f>I136*INDEX(Currencies!$C$2:$C$15,MATCH(J136,Currencies!$B$2:$B$15,0))</f>
        <v>17000000</v>
      </c>
      <c r="L136" s="23">
        <v>44826</v>
      </c>
      <c r="M136" s="1" t="s">
        <v>436</v>
      </c>
    </row>
    <row r="137" spans="1:15" x14ac:dyDescent="0.2">
      <c r="A137" s="41" t="s">
        <v>887</v>
      </c>
      <c r="B137" s="1" t="s">
        <v>888</v>
      </c>
      <c r="C137" s="1" t="s">
        <v>439</v>
      </c>
      <c r="D137" s="1" t="s">
        <v>71</v>
      </c>
      <c r="E137" s="1" t="s">
        <v>889</v>
      </c>
      <c r="F137" s="1" t="s">
        <v>20</v>
      </c>
      <c r="G137" s="1" t="s">
        <v>37</v>
      </c>
      <c r="H137" s="1" t="s">
        <v>44</v>
      </c>
      <c r="I137" s="49">
        <v>90000000</v>
      </c>
      <c r="J137" s="31" t="s">
        <v>435</v>
      </c>
      <c r="K137" s="49">
        <f>I137*INDEX(Currencies!$C$2:$C$15,MATCH(J137,Currencies!$B$2:$B$15,0))</f>
        <v>90000000</v>
      </c>
      <c r="L137" s="23">
        <v>44865</v>
      </c>
      <c r="M137" s="1" t="s">
        <v>436</v>
      </c>
      <c r="O137" s="1" t="s">
        <v>890</v>
      </c>
    </row>
    <row r="138" spans="1:15" x14ac:dyDescent="0.2">
      <c r="A138" s="41" t="s">
        <v>891</v>
      </c>
      <c r="B138" s="1" t="s">
        <v>892</v>
      </c>
      <c r="C138" s="1" t="s">
        <v>433</v>
      </c>
      <c r="D138" s="1" t="s">
        <v>270</v>
      </c>
      <c r="F138" s="1" t="s">
        <v>24</v>
      </c>
      <c r="G138" s="1" t="s">
        <v>335</v>
      </c>
      <c r="H138" s="1" t="s">
        <v>60</v>
      </c>
      <c r="I138" s="49">
        <v>75000000</v>
      </c>
      <c r="J138" s="31" t="s">
        <v>435</v>
      </c>
      <c r="K138" s="49">
        <f>I138*INDEX(Currencies!$C$2:$C$15,MATCH(J138,Currencies!$B$2:$B$15,0))</f>
        <v>75000000</v>
      </c>
      <c r="L138" s="23">
        <v>44902</v>
      </c>
      <c r="M138" s="1" t="s">
        <v>436</v>
      </c>
    </row>
    <row r="139" spans="1:15" x14ac:dyDescent="0.2">
      <c r="A139" s="41" t="s">
        <v>893</v>
      </c>
      <c r="B139" s="1" t="s">
        <v>894</v>
      </c>
      <c r="C139" s="1" t="s">
        <v>439</v>
      </c>
      <c r="D139" s="1" t="s">
        <v>242</v>
      </c>
      <c r="E139" s="1" t="s">
        <v>895</v>
      </c>
      <c r="F139" s="1" t="s">
        <v>401</v>
      </c>
      <c r="G139" s="1" t="s">
        <v>375</v>
      </c>
      <c r="H139" s="1" t="s">
        <v>181</v>
      </c>
      <c r="I139" s="49">
        <v>34500</v>
      </c>
      <c r="J139" s="31" t="s">
        <v>435</v>
      </c>
      <c r="K139" s="49">
        <f>I139*INDEX(Currencies!$C$2:$C$15,MATCH(J139,Currencies!$B$2:$B$15,0))</f>
        <v>34500</v>
      </c>
      <c r="L139" s="23">
        <v>44910</v>
      </c>
      <c r="M139" s="1" t="s">
        <v>436</v>
      </c>
    </row>
    <row r="140" spans="1:15" x14ac:dyDescent="0.2">
      <c r="A140" s="41" t="s">
        <v>896</v>
      </c>
      <c r="B140" s="1" t="s">
        <v>897</v>
      </c>
      <c r="C140" s="1" t="s">
        <v>439</v>
      </c>
      <c r="D140" s="1" t="s">
        <v>206</v>
      </c>
      <c r="E140" s="1" t="s">
        <v>898</v>
      </c>
      <c r="F140" s="1" t="s">
        <v>400</v>
      </c>
      <c r="G140" s="1" t="s">
        <v>379</v>
      </c>
      <c r="H140" s="1" t="s">
        <v>170</v>
      </c>
      <c r="I140" s="49">
        <v>1</v>
      </c>
      <c r="J140" s="31" t="s">
        <v>435</v>
      </c>
      <c r="K140" s="49">
        <f>I140*INDEX(Currencies!$C$2:$C$15,MATCH(J140,Currencies!$B$2:$B$15,0))</f>
        <v>1</v>
      </c>
      <c r="L140" s="23">
        <v>44936</v>
      </c>
      <c r="M140" s="1" t="s">
        <v>436</v>
      </c>
      <c r="O140" s="1" t="s">
        <v>899</v>
      </c>
    </row>
    <row r="141" spans="1:15" x14ac:dyDescent="0.2">
      <c r="A141" s="41" t="s">
        <v>900</v>
      </c>
      <c r="B141" s="1" t="s">
        <v>901</v>
      </c>
      <c r="C141" s="1" t="s">
        <v>433</v>
      </c>
      <c r="D141" s="1" t="s">
        <v>288</v>
      </c>
      <c r="E141" s="1" t="s">
        <v>902</v>
      </c>
      <c r="F141" s="1" t="s">
        <v>24</v>
      </c>
      <c r="G141" s="1" t="s">
        <v>389</v>
      </c>
      <c r="H141" s="1" t="s">
        <v>127</v>
      </c>
      <c r="I141" s="49">
        <v>19894290</v>
      </c>
      <c r="J141" s="31" t="s">
        <v>509</v>
      </c>
      <c r="K141" s="49">
        <f>I141*INDEX(Currencies!$C$2:$C$15,MATCH(J141,Currencies!$B$2:$B$15,0))</f>
        <v>4692068.2965000002</v>
      </c>
      <c r="L141" s="23">
        <v>45072</v>
      </c>
      <c r="M141" s="1" t="s">
        <v>442</v>
      </c>
      <c r="N141" s="1" t="s">
        <v>655</v>
      </c>
    </row>
    <row r="142" spans="1:15" x14ac:dyDescent="0.2">
      <c r="A142" s="41" t="s">
        <v>903</v>
      </c>
      <c r="B142" s="1" t="s">
        <v>904</v>
      </c>
      <c r="C142" s="1" t="s">
        <v>650</v>
      </c>
      <c r="D142" s="1" t="s">
        <v>283</v>
      </c>
      <c r="E142" s="1" t="s">
        <v>905</v>
      </c>
      <c r="F142" s="1" t="s">
        <v>20</v>
      </c>
      <c r="G142" s="1" t="s">
        <v>344</v>
      </c>
      <c r="H142" s="1" t="s">
        <v>111</v>
      </c>
      <c r="I142" s="49">
        <v>218719</v>
      </c>
      <c r="J142" s="31" t="s">
        <v>435</v>
      </c>
      <c r="K142" s="49">
        <f>I142*INDEX(Currencies!$C$2:$C$15,MATCH(J142,Currencies!$B$2:$B$15,0))</f>
        <v>218719</v>
      </c>
      <c r="L142" s="23">
        <v>45077</v>
      </c>
      <c r="M142" s="1" t="s">
        <v>442</v>
      </c>
      <c r="N142" s="1" t="s">
        <v>906</v>
      </c>
      <c r="O142" s="1" t="s">
        <v>907</v>
      </c>
    </row>
    <row r="143" spans="1:15" x14ac:dyDescent="0.2">
      <c r="A143" s="41" t="s">
        <v>908</v>
      </c>
      <c r="B143" s="1" t="s">
        <v>909</v>
      </c>
      <c r="C143" s="1" t="s">
        <v>433</v>
      </c>
      <c r="D143" s="1" t="s">
        <v>204</v>
      </c>
      <c r="E143" s="1" t="s">
        <v>910</v>
      </c>
      <c r="F143" s="1" t="s">
        <v>26</v>
      </c>
      <c r="G143" s="1" t="s">
        <v>34</v>
      </c>
      <c r="H143" s="1" t="s">
        <v>56</v>
      </c>
      <c r="I143" s="49">
        <v>358020000</v>
      </c>
      <c r="J143" s="1" t="s">
        <v>441</v>
      </c>
      <c r="K143" s="49">
        <f>I143*INDEX(Currencies!$C$2:$C$15,MATCH(J143,Currencies!$B$2:$B$15,0))</f>
        <v>70325868.599999994</v>
      </c>
      <c r="L143" s="52">
        <v>45289</v>
      </c>
      <c r="M143" s="1" t="s">
        <v>436</v>
      </c>
      <c r="O143" s="1" t="s">
        <v>911</v>
      </c>
    </row>
    <row r="144" spans="1:15" x14ac:dyDescent="0.2">
      <c r="A144" s="41" t="s">
        <v>912</v>
      </c>
      <c r="B144" s="1" t="s">
        <v>913</v>
      </c>
      <c r="C144" s="1" t="s">
        <v>433</v>
      </c>
      <c r="D144" s="1" t="s">
        <v>209</v>
      </c>
      <c r="E144" s="1" t="s">
        <v>914</v>
      </c>
      <c r="F144" s="1" t="s">
        <v>401</v>
      </c>
      <c r="G144" s="1" t="s">
        <v>361</v>
      </c>
      <c r="H144" s="1" t="s">
        <v>160</v>
      </c>
      <c r="I144" s="49">
        <v>0</v>
      </c>
      <c r="J144" s="1" t="s">
        <v>435</v>
      </c>
      <c r="K144" s="49">
        <f>I144*INDEX(Currencies!$C$2:$C$15,MATCH(J144,Currencies!$B$2:$B$15,0))</f>
        <v>0</v>
      </c>
      <c r="L144" s="52">
        <v>45614</v>
      </c>
      <c r="M144" s="1" t="s">
        <v>436</v>
      </c>
      <c r="O144" s="1" t="s">
        <v>915</v>
      </c>
    </row>
  </sheetData>
  <sortState ref="A2:O145">
    <sortCondition ref="B1"/>
  </sortState>
  <hyperlinks>
    <hyperlink ref="A3" r:id="rId1"/>
    <hyperlink ref="A4" r:id="rId2"/>
    <hyperlink ref="A5" r:id="rId3"/>
    <hyperlink ref="A6" r:id="rId4"/>
    <hyperlink ref="A7" r:id="rId5"/>
    <hyperlink ref="A8" r:id="rId6"/>
    <hyperlink ref="A9" r:id="rId7"/>
    <hyperlink ref="A10" r:id="rId8"/>
    <hyperlink ref="A11" r:id="rId9"/>
    <hyperlink ref="A12" r:id="rId10"/>
    <hyperlink ref="A13" r:id="rId11"/>
    <hyperlink ref="A14" r:id="rId12"/>
    <hyperlink ref="A15" r:id="rId13"/>
    <hyperlink ref="A16" r:id="rId14"/>
    <hyperlink ref="A18" r:id="rId15"/>
    <hyperlink ref="A19" r:id="rId16"/>
    <hyperlink ref="A20" r:id="rId17"/>
    <hyperlink ref="A21" r:id="rId18"/>
    <hyperlink ref="A22" r:id="rId19"/>
    <hyperlink ref="A23" r:id="rId20"/>
    <hyperlink ref="A24" r:id="rId21"/>
    <hyperlink ref="A25" r:id="rId22"/>
    <hyperlink ref="A26" r:id="rId23"/>
    <hyperlink ref="A27" r:id="rId24"/>
    <hyperlink ref="A28" r:id="rId25"/>
    <hyperlink ref="A29" r:id="rId26"/>
    <hyperlink ref="A30" r:id="rId27"/>
    <hyperlink ref="A31" r:id="rId28"/>
    <hyperlink ref="A32" r:id="rId29"/>
    <hyperlink ref="A33" r:id="rId30"/>
    <hyperlink ref="A34" r:id="rId31"/>
    <hyperlink ref="A35" r:id="rId32"/>
    <hyperlink ref="A36" r:id="rId33"/>
    <hyperlink ref="A37" r:id="rId34"/>
    <hyperlink ref="A38" r:id="rId35"/>
    <hyperlink ref="A39" r:id="rId36"/>
    <hyperlink ref="A40" r:id="rId37"/>
    <hyperlink ref="A41" r:id="rId38"/>
    <hyperlink ref="A42" r:id="rId39"/>
    <hyperlink ref="A43" r:id="rId40"/>
    <hyperlink ref="A44" r:id="rId41"/>
    <hyperlink ref="A45" r:id="rId42"/>
    <hyperlink ref="A46" r:id="rId43"/>
    <hyperlink ref="A47" r:id="rId44"/>
    <hyperlink ref="A48" r:id="rId45"/>
    <hyperlink ref="A49" r:id="rId46"/>
    <hyperlink ref="A50" r:id="rId47"/>
    <hyperlink ref="A51" r:id="rId48"/>
    <hyperlink ref="A52" r:id="rId49"/>
    <hyperlink ref="A53" r:id="rId50"/>
    <hyperlink ref="A54" r:id="rId51"/>
    <hyperlink ref="A55" r:id="rId52"/>
    <hyperlink ref="A56" r:id="rId53"/>
    <hyperlink ref="A57" r:id="rId54"/>
    <hyperlink ref="A58" r:id="rId55"/>
    <hyperlink ref="A59" r:id="rId56"/>
    <hyperlink ref="A60" r:id="rId57"/>
    <hyperlink ref="A61" r:id="rId58"/>
    <hyperlink ref="A62" r:id="rId59"/>
    <hyperlink ref="A63" r:id="rId60"/>
    <hyperlink ref="A64" r:id="rId61"/>
    <hyperlink ref="A65" r:id="rId62"/>
    <hyperlink ref="A66" r:id="rId63"/>
    <hyperlink ref="A67" r:id="rId64"/>
    <hyperlink ref="A68" r:id="rId65"/>
    <hyperlink ref="A69" r:id="rId66"/>
    <hyperlink ref="A70" r:id="rId67"/>
    <hyperlink ref="A71" r:id="rId68"/>
    <hyperlink ref="A72" r:id="rId69"/>
    <hyperlink ref="A73" r:id="rId70"/>
    <hyperlink ref="A74" r:id="rId71"/>
    <hyperlink ref="A75" r:id="rId72"/>
    <hyperlink ref="A76" r:id="rId73"/>
    <hyperlink ref="A77" r:id="rId74"/>
    <hyperlink ref="A78" r:id="rId75"/>
    <hyperlink ref="A79" r:id="rId76"/>
    <hyperlink ref="A80" r:id="rId77"/>
    <hyperlink ref="A81" r:id="rId78"/>
    <hyperlink ref="A82" r:id="rId79"/>
    <hyperlink ref="A83" r:id="rId80"/>
    <hyperlink ref="A84" r:id="rId81"/>
    <hyperlink ref="A85" r:id="rId82"/>
    <hyperlink ref="A86" r:id="rId83"/>
    <hyperlink ref="A87" r:id="rId84"/>
    <hyperlink ref="A88" r:id="rId85"/>
    <hyperlink ref="A89" r:id="rId86"/>
    <hyperlink ref="A90" r:id="rId87"/>
    <hyperlink ref="A91" r:id="rId88"/>
    <hyperlink ref="A92" r:id="rId89"/>
    <hyperlink ref="A93" r:id="rId90"/>
    <hyperlink ref="A94" r:id="rId91"/>
    <hyperlink ref="A95" r:id="rId92"/>
    <hyperlink ref="A96" r:id="rId93"/>
    <hyperlink ref="A97" r:id="rId94"/>
    <hyperlink ref="A98" r:id="rId95"/>
    <hyperlink ref="A99" r:id="rId96"/>
    <hyperlink ref="A100" r:id="rId97"/>
    <hyperlink ref="A101" r:id="rId98"/>
    <hyperlink ref="A102" r:id="rId99"/>
    <hyperlink ref="A103" r:id="rId100"/>
    <hyperlink ref="A104" r:id="rId101"/>
    <hyperlink ref="A105" r:id="rId102"/>
    <hyperlink ref="A106" r:id="rId103"/>
    <hyperlink ref="A107" r:id="rId104"/>
    <hyperlink ref="A108" r:id="rId105"/>
    <hyperlink ref="A109" r:id="rId106"/>
    <hyperlink ref="A110" r:id="rId107"/>
    <hyperlink ref="A111" r:id="rId108"/>
    <hyperlink ref="A112" r:id="rId109"/>
    <hyperlink ref="A113" r:id="rId110"/>
    <hyperlink ref="A114" r:id="rId111"/>
    <hyperlink ref="A115" r:id="rId112"/>
    <hyperlink ref="A116" r:id="rId113"/>
    <hyperlink ref="A117" r:id="rId114"/>
    <hyperlink ref="A118" r:id="rId115"/>
    <hyperlink ref="A119" r:id="rId116"/>
    <hyperlink ref="A120" r:id="rId117"/>
    <hyperlink ref="A121" r:id="rId118"/>
    <hyperlink ref="A122" r:id="rId119"/>
    <hyperlink ref="A123" r:id="rId120"/>
    <hyperlink ref="A124" r:id="rId121"/>
    <hyperlink ref="A125" r:id="rId122"/>
    <hyperlink ref="A126" r:id="rId123"/>
    <hyperlink ref="A127" r:id="rId124"/>
    <hyperlink ref="A128" r:id="rId125"/>
    <hyperlink ref="A129" r:id="rId126"/>
    <hyperlink ref="A130" r:id="rId127"/>
    <hyperlink ref="A131" r:id="rId128"/>
    <hyperlink ref="A132" r:id="rId129"/>
    <hyperlink ref="A133" r:id="rId130"/>
    <hyperlink ref="A134" r:id="rId131"/>
    <hyperlink ref="A135" r:id="rId132"/>
    <hyperlink ref="A136" r:id="rId133"/>
    <hyperlink ref="A137" r:id="rId134"/>
    <hyperlink ref="A138" r:id="rId135"/>
    <hyperlink ref="A139" r:id="rId136"/>
    <hyperlink ref="A140" r:id="rId137"/>
    <hyperlink ref="A141" r:id="rId138"/>
    <hyperlink ref="A142" r:id="rId139"/>
    <hyperlink ref="A143" r:id="rId140"/>
    <hyperlink ref="A144" r:id="rId141"/>
  </hyperlink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Q61"/>
  <sheetViews>
    <sheetView zoomScale="86" workbookViewId="0">
      <selection activeCell="O61" sqref="A3:O61"/>
    </sheetView>
  </sheetViews>
  <sheetFormatPr defaultColWidth="8.85546875" defaultRowHeight="15" x14ac:dyDescent="0.25"/>
  <cols>
    <col min="1" max="1" width="62.28515625" style="50" bestFit="1" customWidth="1"/>
    <col min="2" max="2" width="13.85546875" style="50" bestFit="1" customWidth="1"/>
    <col min="3" max="3" width="13.28515625" style="50" bestFit="1" customWidth="1"/>
    <col min="4" max="4" width="34.7109375" style="50" bestFit="1" customWidth="1"/>
    <col min="5" max="5" width="42.140625" style="50" bestFit="1" customWidth="1"/>
    <col min="6" max="6" width="10" style="50" bestFit="1" customWidth="1"/>
    <col min="7" max="7" width="46.28515625" style="50" bestFit="1" customWidth="1"/>
    <col min="8" max="8" width="23.85546875" style="50" bestFit="1" customWidth="1"/>
    <col min="9" max="9" width="47.7109375" style="50" bestFit="1" customWidth="1"/>
    <col min="10" max="10" width="12" style="53" bestFit="1" customWidth="1"/>
    <col min="11" max="11" width="17.42578125" style="1" bestFit="1" customWidth="1"/>
    <col min="12" max="12" width="20.28515625" style="49" bestFit="1" customWidth="1"/>
    <col min="13" max="13" width="11.5703125" style="54" bestFit="1" customWidth="1"/>
    <col min="14" max="14" width="17.42578125" style="50" bestFit="1" customWidth="1"/>
    <col min="15" max="15" width="37.42578125" style="50" bestFit="1" customWidth="1"/>
    <col min="16" max="16" width="44.85546875" style="50" bestFit="1" customWidth="1"/>
    <col min="17" max="17" width="8.85546875" style="50" bestFit="1"/>
    <col min="18" max="16384" width="8.85546875" style="50"/>
  </cols>
  <sheetData>
    <row r="1" spans="1:17" s="33" customFormat="1" x14ac:dyDescent="0.25">
      <c r="A1" s="34" t="s">
        <v>418</v>
      </c>
      <c r="I1" s="35"/>
      <c r="J1" s="36"/>
      <c r="K1" s="37"/>
      <c r="L1" s="38"/>
    </row>
    <row r="2" spans="1:17" s="8" customFormat="1" x14ac:dyDescent="0.25">
      <c r="A2" s="8" t="s">
        <v>419</v>
      </c>
      <c r="B2" s="8" t="s">
        <v>420</v>
      </c>
      <c r="C2" s="8" t="s">
        <v>421</v>
      </c>
      <c r="D2" s="8" t="s">
        <v>197</v>
      </c>
      <c r="E2" s="8" t="s">
        <v>422</v>
      </c>
      <c r="F2" s="8" t="s">
        <v>423</v>
      </c>
      <c r="G2" s="8" t="s">
        <v>302</v>
      </c>
      <c r="H2" s="8" t="s">
        <v>76</v>
      </c>
      <c r="I2" s="39" t="s">
        <v>424</v>
      </c>
      <c r="J2" s="40" t="s">
        <v>425</v>
      </c>
      <c r="K2" s="39" t="s">
        <v>426</v>
      </c>
      <c r="L2" s="24" t="s">
        <v>427</v>
      </c>
      <c r="M2" s="8" t="s">
        <v>428</v>
      </c>
      <c r="N2" s="40" t="s">
        <v>429</v>
      </c>
      <c r="O2" s="8" t="s">
        <v>430</v>
      </c>
    </row>
    <row r="3" spans="1:17" x14ac:dyDescent="0.25">
      <c r="A3" s="41" t="s">
        <v>916</v>
      </c>
      <c r="B3" s="1" t="s">
        <v>917</v>
      </c>
      <c r="C3" s="1" t="s">
        <v>433</v>
      </c>
      <c r="D3" s="1" t="s">
        <v>70</v>
      </c>
      <c r="E3" s="1" t="s">
        <v>918</v>
      </c>
      <c r="F3" s="1" t="s">
        <v>401</v>
      </c>
      <c r="G3" s="1" t="s">
        <v>376</v>
      </c>
      <c r="H3" s="1" t="s">
        <v>102</v>
      </c>
      <c r="I3" s="49"/>
      <c r="J3" s="1" t="s">
        <v>435</v>
      </c>
      <c r="K3" s="49">
        <f>I3*INDEX(Currencies!$C$2:$C$15,MATCH(J3, Currencies!$B$2:$B$15, 0))</f>
        <v>0</v>
      </c>
      <c r="L3" s="23">
        <v>45047</v>
      </c>
      <c r="M3" s="1" t="s">
        <v>436</v>
      </c>
      <c r="N3" s="1"/>
      <c r="O3" s="1"/>
      <c r="Q3" s="1"/>
    </row>
    <row r="4" spans="1:17" x14ac:dyDescent="0.25">
      <c r="A4" s="55" t="s">
        <v>919</v>
      </c>
      <c r="B4" s="1" t="s">
        <v>920</v>
      </c>
      <c r="C4" s="1" t="s">
        <v>433</v>
      </c>
      <c r="D4" s="1" t="s">
        <v>62</v>
      </c>
      <c r="E4" s="1" t="s">
        <v>921</v>
      </c>
      <c r="F4" s="1" t="s">
        <v>21</v>
      </c>
      <c r="G4" s="1" t="s">
        <v>35</v>
      </c>
      <c r="H4" s="1" t="s">
        <v>46</v>
      </c>
      <c r="I4" s="49">
        <v>8974747125</v>
      </c>
      <c r="J4" s="1" t="s">
        <v>922</v>
      </c>
      <c r="K4" s="49">
        <f>I4*INDEX(Currencies!$C$2:$C$15,MATCH(J4,Currencies!$B$2:$B$15,0))</f>
        <v>23513837.467500001</v>
      </c>
      <c r="L4" s="23">
        <v>45246</v>
      </c>
      <c r="M4" s="52" t="s">
        <v>436</v>
      </c>
      <c r="N4" s="52"/>
      <c r="O4" s="1" t="s">
        <v>923</v>
      </c>
      <c r="Q4" s="1"/>
    </row>
    <row r="5" spans="1:17" x14ac:dyDescent="0.25">
      <c r="A5" s="55" t="s">
        <v>924</v>
      </c>
      <c r="B5" s="1" t="s">
        <v>925</v>
      </c>
      <c r="C5" s="1" t="s">
        <v>433</v>
      </c>
      <c r="D5" s="1" t="s">
        <v>250</v>
      </c>
      <c r="E5" s="1" t="s">
        <v>926</v>
      </c>
      <c r="F5" s="1" t="s">
        <v>21</v>
      </c>
      <c r="G5" s="1" t="s">
        <v>343</v>
      </c>
      <c r="H5" s="1" t="s">
        <v>166</v>
      </c>
      <c r="I5" s="49">
        <v>2172000</v>
      </c>
      <c r="J5" s="1" t="s">
        <v>922</v>
      </c>
      <c r="K5" s="49">
        <f>I5*INDEX(Currencies!$C$2:$C$15,MATCH(J5,Currencies!$B$2:$B$15,0))</f>
        <v>5690.6399999999994</v>
      </c>
      <c r="L5" s="23">
        <v>45258</v>
      </c>
      <c r="M5" s="52" t="s">
        <v>436</v>
      </c>
      <c r="N5" s="52"/>
      <c r="O5" s="1" t="s">
        <v>927</v>
      </c>
      <c r="Q5" s="1"/>
    </row>
    <row r="6" spans="1:17" x14ac:dyDescent="0.25">
      <c r="A6" s="55" t="s">
        <v>928</v>
      </c>
      <c r="B6" s="1" t="s">
        <v>929</v>
      </c>
      <c r="C6" s="1" t="s">
        <v>433</v>
      </c>
      <c r="D6" s="1" t="s">
        <v>70</v>
      </c>
      <c r="E6" s="1" t="s">
        <v>930</v>
      </c>
      <c r="F6" s="1" t="s">
        <v>401</v>
      </c>
      <c r="G6" s="1" t="s">
        <v>326</v>
      </c>
      <c r="H6" s="1" t="s">
        <v>103</v>
      </c>
      <c r="I6" s="49"/>
      <c r="J6" s="1" t="s">
        <v>435</v>
      </c>
      <c r="K6" s="49">
        <f>I6*INDEX(Currencies!$C$2:$C$15,MATCH(J6,Currencies!$B$2:$B$15,0))</f>
        <v>0</v>
      </c>
      <c r="L6" s="23">
        <v>45268</v>
      </c>
      <c r="M6" s="1" t="s">
        <v>436</v>
      </c>
      <c r="N6" s="1"/>
      <c r="O6" s="1" t="s">
        <v>931</v>
      </c>
      <c r="Q6" s="1"/>
    </row>
    <row r="7" spans="1:17" x14ac:dyDescent="0.25">
      <c r="A7" s="41" t="s">
        <v>676</v>
      </c>
      <c r="B7" s="1" t="s">
        <v>932</v>
      </c>
      <c r="C7" s="1" t="s">
        <v>433</v>
      </c>
      <c r="D7" s="1" t="s">
        <v>70</v>
      </c>
      <c r="E7" s="1" t="s">
        <v>678</v>
      </c>
      <c r="F7" s="1" t="s">
        <v>401</v>
      </c>
      <c r="G7" s="1" t="s">
        <v>374</v>
      </c>
      <c r="H7" s="1" t="s">
        <v>95</v>
      </c>
      <c r="I7" s="49"/>
      <c r="J7" s="1" t="s">
        <v>435</v>
      </c>
      <c r="K7" s="49">
        <f>I7*INDEX(Currencies!$C$2:$C$15,MATCH(J7,Currencies!$B$2:$B$15,0))</f>
        <v>0</v>
      </c>
      <c r="L7" s="23">
        <v>45272</v>
      </c>
      <c r="M7" s="1" t="s">
        <v>436</v>
      </c>
      <c r="N7" s="1"/>
      <c r="O7" s="1"/>
      <c r="Q7" s="1"/>
    </row>
    <row r="8" spans="1:17" x14ac:dyDescent="0.25">
      <c r="A8" s="55" t="s">
        <v>679</v>
      </c>
      <c r="B8" s="1" t="s">
        <v>933</v>
      </c>
      <c r="C8" s="1" t="s">
        <v>433</v>
      </c>
      <c r="D8" s="1" t="s">
        <v>242</v>
      </c>
      <c r="E8" s="1" t="s">
        <v>681</v>
      </c>
      <c r="F8" s="1" t="s">
        <v>401</v>
      </c>
      <c r="G8" s="1" t="s">
        <v>371</v>
      </c>
      <c r="H8" s="1" t="s">
        <v>181</v>
      </c>
      <c r="I8" s="49">
        <v>86837.15</v>
      </c>
      <c r="J8" s="1" t="s">
        <v>435</v>
      </c>
      <c r="K8" s="49">
        <f>I8*INDEX(Currencies!$C$2:$C$15,MATCH(J8,Currencies!$B$2:$B$15,0))</f>
        <v>86837.15</v>
      </c>
      <c r="L8" s="23">
        <v>45301</v>
      </c>
      <c r="M8" s="1" t="s">
        <v>436</v>
      </c>
      <c r="N8" s="1"/>
      <c r="O8" s="1" t="s">
        <v>934</v>
      </c>
      <c r="Q8" s="1"/>
    </row>
    <row r="9" spans="1:17" x14ac:dyDescent="0.25">
      <c r="A9" s="41" t="s">
        <v>935</v>
      </c>
      <c r="B9" s="1" t="s">
        <v>936</v>
      </c>
      <c r="C9" s="1" t="s">
        <v>433</v>
      </c>
      <c r="D9" s="1" t="s">
        <v>246</v>
      </c>
      <c r="E9" s="1" t="s">
        <v>937</v>
      </c>
      <c r="F9" s="1" t="s">
        <v>23</v>
      </c>
      <c r="G9" s="1" t="s">
        <v>330</v>
      </c>
      <c r="H9" s="1" t="s">
        <v>136</v>
      </c>
      <c r="I9" s="49">
        <v>4500000</v>
      </c>
      <c r="J9" s="1" t="s">
        <v>435</v>
      </c>
      <c r="K9" s="49">
        <f>I9*INDEX(Currencies!$C$2:$C$15,MATCH(J9,Currencies!$B$2:$B$15,0))</f>
        <v>4500000</v>
      </c>
      <c r="L9" s="23">
        <v>45306</v>
      </c>
      <c r="M9" s="1" t="s">
        <v>436</v>
      </c>
      <c r="N9" s="1"/>
      <c r="O9" s="1"/>
      <c r="Q9" s="1"/>
    </row>
    <row r="10" spans="1:17" x14ac:dyDescent="0.25">
      <c r="A10" s="41" t="s">
        <v>938</v>
      </c>
      <c r="B10" s="1" t="s">
        <v>939</v>
      </c>
      <c r="C10" s="1" t="s">
        <v>433</v>
      </c>
      <c r="D10" s="1" t="s">
        <v>62</v>
      </c>
      <c r="E10" s="1" t="s">
        <v>940</v>
      </c>
      <c r="F10" s="1" t="s">
        <v>21</v>
      </c>
      <c r="G10" s="1" t="s">
        <v>35</v>
      </c>
      <c r="H10" s="1" t="s">
        <v>46</v>
      </c>
      <c r="I10" s="49">
        <v>12420845640</v>
      </c>
      <c r="J10" s="1" t="s">
        <v>922</v>
      </c>
      <c r="K10" s="49">
        <f>I10*INDEX(Currencies!$C$2:$C$15,MATCH(J10, Currencies!$B$2:$B$15, 0))</f>
        <v>32542615.5768</v>
      </c>
      <c r="L10" s="23">
        <v>45336</v>
      </c>
      <c r="M10" s="1" t="s">
        <v>436</v>
      </c>
      <c r="N10" s="56"/>
      <c r="O10" s="1"/>
      <c r="Q10" s="1"/>
    </row>
    <row r="11" spans="1:17" x14ac:dyDescent="0.25">
      <c r="A11" s="55" t="s">
        <v>941</v>
      </c>
      <c r="B11" s="1" t="s">
        <v>942</v>
      </c>
      <c r="C11" s="1" t="s">
        <v>433</v>
      </c>
      <c r="D11" s="1" t="s">
        <v>211</v>
      </c>
      <c r="E11" s="1" t="s">
        <v>943</v>
      </c>
      <c r="F11" s="1" t="s">
        <v>21</v>
      </c>
      <c r="G11" s="1" t="s">
        <v>343</v>
      </c>
      <c r="H11" s="1" t="s">
        <v>91</v>
      </c>
      <c r="I11" s="49">
        <v>10890838</v>
      </c>
      <c r="J11" s="1" t="s">
        <v>922</v>
      </c>
      <c r="K11" s="49">
        <f>I11*INDEX(Currencies!$C$2:$C$15,MATCH(J11,Currencies!$B$2:$B$15,0))</f>
        <v>28533.995559999999</v>
      </c>
      <c r="L11" s="23">
        <v>45352</v>
      </c>
      <c r="M11" s="1" t="s">
        <v>436</v>
      </c>
      <c r="N11" s="1"/>
      <c r="O11" s="1" t="s">
        <v>944</v>
      </c>
      <c r="Q11" s="1"/>
    </row>
    <row r="12" spans="1:17" x14ac:dyDescent="0.25">
      <c r="A12" s="57" t="s">
        <v>945</v>
      </c>
      <c r="B12" s="1" t="s">
        <v>946</v>
      </c>
      <c r="C12" s="1" t="s">
        <v>433</v>
      </c>
      <c r="D12" s="1" t="s">
        <v>62</v>
      </c>
      <c r="E12" s="1" t="s">
        <v>947</v>
      </c>
      <c r="F12" s="1" t="s">
        <v>21</v>
      </c>
      <c r="G12" s="1" t="s">
        <v>36</v>
      </c>
      <c r="H12" s="1" t="s">
        <v>94</v>
      </c>
      <c r="I12" s="49">
        <v>10815250</v>
      </c>
      <c r="J12" s="1" t="s">
        <v>922</v>
      </c>
      <c r="K12" s="49">
        <f>I12*INDEX(Currencies!$C$2:$C$15,MATCH(J12,Currencies!$B$2:$B$15,0))</f>
        <v>28335.954999999998</v>
      </c>
      <c r="L12" s="23">
        <v>45356</v>
      </c>
      <c r="M12" s="1" t="s">
        <v>436</v>
      </c>
      <c r="N12" s="1"/>
      <c r="O12" s="1"/>
      <c r="Q12" s="1"/>
    </row>
    <row r="13" spans="1:17" x14ac:dyDescent="0.25">
      <c r="A13" s="41" t="s">
        <v>948</v>
      </c>
      <c r="B13" s="1" t="s">
        <v>949</v>
      </c>
      <c r="C13" s="1" t="s">
        <v>433</v>
      </c>
      <c r="D13" s="1" t="s">
        <v>214</v>
      </c>
      <c r="E13" s="1" t="s">
        <v>950</v>
      </c>
      <c r="F13" s="1" t="s">
        <v>401</v>
      </c>
      <c r="G13" s="1" t="s">
        <v>367</v>
      </c>
      <c r="H13" s="1" t="s">
        <v>108</v>
      </c>
      <c r="I13" s="49"/>
      <c r="J13" s="1" t="s">
        <v>435</v>
      </c>
      <c r="K13" s="49">
        <f>I13*INDEX(Currencies!$C$2:$C$15,MATCH(J13,Currencies!$B$2:$B$15,0))</f>
        <v>0</v>
      </c>
      <c r="L13" s="23">
        <v>45362</v>
      </c>
      <c r="M13" s="1" t="s">
        <v>436</v>
      </c>
      <c r="N13" s="1"/>
      <c r="O13" s="1"/>
      <c r="Q13" s="1"/>
    </row>
    <row r="14" spans="1:17" x14ac:dyDescent="0.25">
      <c r="A14" s="41" t="s">
        <v>951</v>
      </c>
      <c r="B14" s="1" t="s">
        <v>952</v>
      </c>
      <c r="C14" s="1" t="s">
        <v>433</v>
      </c>
      <c r="D14" s="1" t="s">
        <v>62</v>
      </c>
      <c r="E14" s="1" t="s">
        <v>953</v>
      </c>
      <c r="F14" s="1" t="s">
        <v>21</v>
      </c>
      <c r="G14" s="1" t="s">
        <v>35</v>
      </c>
      <c r="H14" s="1" t="s">
        <v>46</v>
      </c>
      <c r="I14" s="49">
        <v>26532000000</v>
      </c>
      <c r="J14" s="1" t="s">
        <v>922</v>
      </c>
      <c r="K14" s="49">
        <f>I14*INDEX(Currencies!$C$2:$C$15,MATCH(J14,Currencies!$B$2:$B$15,0))</f>
        <v>69513840</v>
      </c>
      <c r="L14" s="23">
        <v>45370</v>
      </c>
      <c r="M14" s="1" t="s">
        <v>436</v>
      </c>
      <c r="N14" s="1"/>
      <c r="O14" s="1"/>
      <c r="Q14" s="1"/>
    </row>
    <row r="15" spans="1:17" x14ac:dyDescent="0.25">
      <c r="A15" s="41" t="s">
        <v>954</v>
      </c>
      <c r="B15" s="1" t="s">
        <v>955</v>
      </c>
      <c r="C15" s="1" t="s">
        <v>433</v>
      </c>
      <c r="D15" s="1" t="s">
        <v>70</v>
      </c>
      <c r="E15" s="1" t="s">
        <v>956</v>
      </c>
      <c r="F15" s="1" t="s">
        <v>21</v>
      </c>
      <c r="G15" s="1" t="s">
        <v>36</v>
      </c>
      <c r="H15" s="1" t="s">
        <v>174</v>
      </c>
      <c r="I15" s="49">
        <v>2600000000</v>
      </c>
      <c r="J15" s="1" t="s">
        <v>922</v>
      </c>
      <c r="K15" s="49">
        <f>I15*INDEX(Currencies!$C$2:$C$15,MATCH(J15,Currencies!$B$2:$B$15,0))</f>
        <v>6812000</v>
      </c>
      <c r="L15" s="23">
        <v>45390</v>
      </c>
      <c r="M15" s="1" t="s">
        <v>436</v>
      </c>
      <c r="N15" s="1"/>
      <c r="O15" s="1"/>
      <c r="Q15" s="1"/>
    </row>
    <row r="16" spans="1:17" x14ac:dyDescent="0.25">
      <c r="A16" s="41" t="s">
        <v>957</v>
      </c>
      <c r="B16" s="1" t="s">
        <v>958</v>
      </c>
      <c r="C16" s="1" t="s">
        <v>433</v>
      </c>
      <c r="D16" s="1" t="s">
        <v>234</v>
      </c>
      <c r="E16" s="1" t="s">
        <v>959</v>
      </c>
      <c r="F16" s="1" t="s">
        <v>23</v>
      </c>
      <c r="G16" s="1" t="s">
        <v>351</v>
      </c>
      <c r="H16" s="1" t="s">
        <v>171</v>
      </c>
      <c r="I16" s="49">
        <v>182400</v>
      </c>
      <c r="J16" s="1" t="s">
        <v>435</v>
      </c>
      <c r="K16" s="49">
        <f>I16*INDEX(Currencies!$C$2:$C$15,MATCH(J16,Currencies!$B$2:$B$15,0))</f>
        <v>182400</v>
      </c>
      <c r="L16" s="23">
        <v>45392</v>
      </c>
      <c r="M16" s="1" t="s">
        <v>436</v>
      </c>
      <c r="N16" s="1"/>
      <c r="O16" s="1" t="s">
        <v>960</v>
      </c>
      <c r="Q16" s="1"/>
    </row>
    <row r="17" spans="1:17" x14ac:dyDescent="0.25">
      <c r="A17" s="41" t="s">
        <v>961</v>
      </c>
      <c r="B17" s="1" t="s">
        <v>962</v>
      </c>
      <c r="C17" s="1" t="s">
        <v>433</v>
      </c>
      <c r="D17" s="1" t="s">
        <v>70</v>
      </c>
      <c r="E17" s="1" t="s">
        <v>963</v>
      </c>
      <c r="F17" s="1" t="s">
        <v>401</v>
      </c>
      <c r="G17" s="1" t="s">
        <v>317</v>
      </c>
      <c r="H17" s="1" t="s">
        <v>83</v>
      </c>
      <c r="I17" s="49">
        <v>221000</v>
      </c>
      <c r="J17" s="1" t="s">
        <v>435</v>
      </c>
      <c r="K17" s="49">
        <f>I17*INDEX(Currencies!$C$2:$C$15,MATCH(J17,Currencies!$B$2:$B$15,0))</f>
        <v>221000</v>
      </c>
      <c r="L17" s="23">
        <v>45405</v>
      </c>
      <c r="M17" s="1" t="s">
        <v>436</v>
      </c>
      <c r="N17" s="1"/>
      <c r="O17" s="1" t="s">
        <v>964</v>
      </c>
      <c r="Q17" s="1"/>
    </row>
    <row r="18" spans="1:17" x14ac:dyDescent="0.25">
      <c r="A18" s="41" t="s">
        <v>965</v>
      </c>
      <c r="B18" s="1" t="s">
        <v>966</v>
      </c>
      <c r="C18" s="1" t="s">
        <v>433</v>
      </c>
      <c r="D18" s="1" t="s">
        <v>268</v>
      </c>
      <c r="E18" s="1" t="s">
        <v>967</v>
      </c>
      <c r="F18" s="1" t="s">
        <v>21</v>
      </c>
      <c r="G18" s="1" t="s">
        <v>36</v>
      </c>
      <c r="H18" s="1" t="s">
        <v>90</v>
      </c>
      <c r="I18" s="49">
        <v>106519400</v>
      </c>
      <c r="J18" s="1" t="s">
        <v>922</v>
      </c>
      <c r="K18" s="49">
        <f>I18*INDEX(Currencies!$C$2:$C$15,MATCH(J18,Currencies!$B$2:$B$15,0))</f>
        <v>279080.82799999998</v>
      </c>
      <c r="L18" s="23">
        <v>45406</v>
      </c>
      <c r="M18" s="1" t="s">
        <v>436</v>
      </c>
      <c r="N18" s="1"/>
      <c r="O18" s="1" t="s">
        <v>968</v>
      </c>
      <c r="Q18" s="1"/>
    </row>
    <row r="19" spans="1:17" x14ac:dyDescent="0.25">
      <c r="A19" s="41" t="s">
        <v>969</v>
      </c>
      <c r="B19" s="1" t="s">
        <v>970</v>
      </c>
      <c r="C19" s="1" t="s">
        <v>433</v>
      </c>
      <c r="D19" s="1" t="s">
        <v>62</v>
      </c>
      <c r="E19" s="1" t="s">
        <v>971</v>
      </c>
      <c r="F19" s="1" t="s">
        <v>21</v>
      </c>
      <c r="G19" s="1" t="s">
        <v>36</v>
      </c>
      <c r="H19" s="1" t="s">
        <v>194</v>
      </c>
      <c r="I19" s="49">
        <v>2347725089</v>
      </c>
      <c r="J19" s="1" t="s">
        <v>922</v>
      </c>
      <c r="K19" s="49">
        <f>I19*INDEX(Currencies!$C$2:$C$15,MATCH(J19,Currencies!$B$2:$B$15,0))</f>
        <v>6151039.7331799995</v>
      </c>
      <c r="L19" s="23">
        <v>45412</v>
      </c>
      <c r="M19" s="1" t="s">
        <v>436</v>
      </c>
      <c r="N19" s="1"/>
      <c r="O19" s="1" t="s">
        <v>972</v>
      </c>
      <c r="Q19" s="1"/>
    </row>
    <row r="20" spans="1:17" x14ac:dyDescent="0.25">
      <c r="A20" s="41" t="s">
        <v>973</v>
      </c>
      <c r="B20" s="1" t="s">
        <v>974</v>
      </c>
      <c r="C20" s="1" t="s">
        <v>433</v>
      </c>
      <c r="D20" s="1" t="s">
        <v>62</v>
      </c>
      <c r="E20" s="1" t="s">
        <v>975</v>
      </c>
      <c r="F20" s="1" t="s">
        <v>21</v>
      </c>
      <c r="G20" s="1" t="s">
        <v>36</v>
      </c>
      <c r="H20" s="1" t="s">
        <v>157</v>
      </c>
      <c r="I20" s="49">
        <v>87198870</v>
      </c>
      <c r="J20" s="1" t="s">
        <v>922</v>
      </c>
      <c r="K20" s="49">
        <f>I20*INDEX(Currencies!$C$2:$C$15,MATCH(J20,Currencies!$B$2:$B$15,0))</f>
        <v>228461.03939999998</v>
      </c>
      <c r="L20" s="23">
        <v>45412</v>
      </c>
      <c r="M20" s="1" t="s">
        <v>436</v>
      </c>
      <c r="N20" s="1"/>
      <c r="O20" s="1" t="s">
        <v>976</v>
      </c>
      <c r="Q20" s="1"/>
    </row>
    <row r="21" spans="1:17" x14ac:dyDescent="0.25">
      <c r="A21" s="41" t="s">
        <v>977</v>
      </c>
      <c r="B21" s="1" t="s">
        <v>978</v>
      </c>
      <c r="C21" s="1" t="s">
        <v>433</v>
      </c>
      <c r="D21" s="1" t="s">
        <v>223</v>
      </c>
      <c r="E21" s="1" t="s">
        <v>979</v>
      </c>
      <c r="F21" s="1" t="s">
        <v>21</v>
      </c>
      <c r="G21" s="1" t="s">
        <v>36</v>
      </c>
      <c r="H21" s="1" t="s">
        <v>115</v>
      </c>
      <c r="I21" s="49">
        <v>116950673</v>
      </c>
      <c r="J21" s="1" t="s">
        <v>922</v>
      </c>
      <c r="K21" s="49">
        <f>I21*INDEX(Currencies!$C$2:$C$15,MATCH(J21,Currencies!$B$2:$B$15,0))</f>
        <v>306410.76325999998</v>
      </c>
      <c r="L21" s="23">
        <v>45420</v>
      </c>
      <c r="M21" s="1" t="s">
        <v>436</v>
      </c>
      <c r="N21" s="1"/>
      <c r="O21" s="1" t="s">
        <v>980</v>
      </c>
      <c r="Q21" s="1"/>
    </row>
    <row r="22" spans="1:17" x14ac:dyDescent="0.25">
      <c r="A22" s="41" t="s">
        <v>981</v>
      </c>
      <c r="B22" s="1" t="s">
        <v>982</v>
      </c>
      <c r="C22" s="1" t="s">
        <v>439</v>
      </c>
      <c r="D22" s="1" t="s">
        <v>62</v>
      </c>
      <c r="E22" s="1" t="s">
        <v>983</v>
      </c>
      <c r="F22" s="1" t="s">
        <v>21</v>
      </c>
      <c r="G22" s="1" t="s">
        <v>35</v>
      </c>
      <c r="H22" s="1" t="s">
        <v>46</v>
      </c>
      <c r="I22" s="49">
        <v>12477109551.48</v>
      </c>
      <c r="J22" s="1" t="s">
        <v>922</v>
      </c>
      <c r="K22" s="49">
        <f>I22*INDEX(Currencies!$C$2:$C$15,MATCH(J22,Currencies!$B$2:$B$15,0))</f>
        <v>32690027.024877597</v>
      </c>
      <c r="L22" s="23">
        <v>45426</v>
      </c>
      <c r="M22" s="1" t="s">
        <v>436</v>
      </c>
      <c r="N22" s="1"/>
      <c r="O22" s="1" t="s">
        <v>984</v>
      </c>
      <c r="Q22" s="1"/>
    </row>
    <row r="23" spans="1:17" x14ac:dyDescent="0.25">
      <c r="A23" s="41" t="s">
        <v>985</v>
      </c>
      <c r="B23" s="1" t="s">
        <v>986</v>
      </c>
      <c r="C23" s="1" t="s">
        <v>433</v>
      </c>
      <c r="D23" s="1" t="s">
        <v>62</v>
      </c>
      <c r="E23" s="1" t="s">
        <v>987</v>
      </c>
      <c r="F23" s="1" t="s">
        <v>21</v>
      </c>
      <c r="G23" s="1" t="s">
        <v>36</v>
      </c>
      <c r="H23" s="1" t="s">
        <v>156</v>
      </c>
      <c r="I23" s="49">
        <v>23141500</v>
      </c>
      <c r="J23" s="1" t="s">
        <v>922</v>
      </c>
      <c r="K23" s="49">
        <f>I23*INDEX(Currencies!$C$2:$C$15,MATCH(J23,Currencies!$B$2:$B$15,0))</f>
        <v>60630.729999999996</v>
      </c>
      <c r="L23" s="23">
        <v>45435</v>
      </c>
      <c r="M23" s="1" t="s">
        <v>436</v>
      </c>
      <c r="N23" s="1"/>
      <c r="O23" s="1"/>
      <c r="Q23" s="1"/>
    </row>
    <row r="24" spans="1:17" x14ac:dyDescent="0.25">
      <c r="A24" s="41" t="s">
        <v>988</v>
      </c>
      <c r="B24" s="1" t="s">
        <v>989</v>
      </c>
      <c r="C24" s="1" t="s">
        <v>433</v>
      </c>
      <c r="D24" s="1" t="s">
        <v>251</v>
      </c>
      <c r="E24" s="1" t="s">
        <v>990</v>
      </c>
      <c r="F24" s="1" t="s">
        <v>21</v>
      </c>
      <c r="G24" s="1" t="s">
        <v>35</v>
      </c>
      <c r="H24" s="1" t="s">
        <v>121</v>
      </c>
      <c r="I24" s="49">
        <v>9706400</v>
      </c>
      <c r="J24" s="1" t="s">
        <v>922</v>
      </c>
      <c r="K24" s="49">
        <f>I24*INDEX(Currencies!$C$2:$C$15,MATCH(J24,Currencies!$B$2:$B$15,0))</f>
        <v>25430.768</v>
      </c>
      <c r="L24" s="23">
        <v>45446</v>
      </c>
      <c r="M24" s="1" t="s">
        <v>436</v>
      </c>
      <c r="N24" s="1"/>
      <c r="O24" s="1"/>
      <c r="Q24" s="1"/>
    </row>
    <row r="25" spans="1:17" x14ac:dyDescent="0.25">
      <c r="A25" s="41" t="s">
        <v>991</v>
      </c>
      <c r="B25" s="1" t="s">
        <v>992</v>
      </c>
      <c r="C25" s="1" t="s">
        <v>433</v>
      </c>
      <c r="D25" s="1" t="s">
        <v>220</v>
      </c>
      <c r="E25" s="1" t="s">
        <v>993</v>
      </c>
      <c r="F25" s="1" t="s">
        <v>21</v>
      </c>
      <c r="G25" s="1" t="s">
        <v>342</v>
      </c>
      <c r="H25" s="1" t="s">
        <v>104</v>
      </c>
      <c r="I25" s="49">
        <v>148000000</v>
      </c>
      <c r="J25" s="1" t="s">
        <v>922</v>
      </c>
      <c r="K25" s="49">
        <f>I25*INDEX(Currencies!$C$2:$C$15,MATCH(J25,Currencies!$B$2:$B$15,0))</f>
        <v>387760</v>
      </c>
      <c r="L25" s="23">
        <v>45454</v>
      </c>
      <c r="M25" s="1" t="s">
        <v>436</v>
      </c>
      <c r="N25" s="1"/>
      <c r="O25" s="1"/>
      <c r="Q25" s="1"/>
    </row>
    <row r="26" spans="1:17" x14ac:dyDescent="0.25">
      <c r="A26" s="41" t="s">
        <v>994</v>
      </c>
      <c r="B26" s="1" t="s">
        <v>995</v>
      </c>
      <c r="C26" s="1" t="s">
        <v>433</v>
      </c>
      <c r="D26" s="1" t="s">
        <v>62</v>
      </c>
      <c r="E26" s="1" t="s">
        <v>996</v>
      </c>
      <c r="F26" s="1" t="s">
        <v>21</v>
      </c>
      <c r="G26" s="1" t="s">
        <v>35</v>
      </c>
      <c r="H26" s="1" t="s">
        <v>46</v>
      </c>
      <c r="I26" s="49">
        <v>749700000</v>
      </c>
      <c r="J26" s="1" t="s">
        <v>922</v>
      </c>
      <c r="K26" s="49">
        <f>I26*INDEX(Currencies!$C$2:$C$15,MATCH(J26,Currencies!$B$2:$B$15,0))</f>
        <v>1964214</v>
      </c>
      <c r="L26" s="23">
        <v>45489</v>
      </c>
      <c r="M26" s="1" t="s">
        <v>436</v>
      </c>
      <c r="N26" s="1"/>
      <c r="O26" s="1"/>
      <c r="Q26" s="1"/>
    </row>
    <row r="27" spans="1:17" x14ac:dyDescent="0.25">
      <c r="A27" s="41" t="s">
        <v>997</v>
      </c>
      <c r="B27" s="1" t="s">
        <v>998</v>
      </c>
      <c r="C27" s="1" t="s">
        <v>433</v>
      </c>
      <c r="D27" s="1" t="s">
        <v>250</v>
      </c>
      <c r="E27" s="1" t="s">
        <v>999</v>
      </c>
      <c r="F27" s="1" t="s">
        <v>21</v>
      </c>
      <c r="G27" s="1" t="s">
        <v>343</v>
      </c>
      <c r="H27" s="1" t="s">
        <v>158</v>
      </c>
      <c r="I27" s="49">
        <v>12320000</v>
      </c>
      <c r="J27" s="1" t="s">
        <v>922</v>
      </c>
      <c r="K27" s="49">
        <f>I27*INDEX(Currencies!$C$2:$C$15,MATCH(J27,Currencies!$B$2:$B$15,0))</f>
        <v>32278.399999999998</v>
      </c>
      <c r="L27" s="23">
        <v>45499</v>
      </c>
      <c r="M27" s="1" t="s">
        <v>436</v>
      </c>
      <c r="N27" s="1"/>
      <c r="O27" s="1"/>
      <c r="Q27" s="1"/>
    </row>
    <row r="28" spans="1:17" x14ac:dyDescent="0.25">
      <c r="A28" s="41" t="s">
        <v>1000</v>
      </c>
      <c r="B28" s="1" t="s">
        <v>1001</v>
      </c>
      <c r="C28" s="1" t="s">
        <v>433</v>
      </c>
      <c r="D28" s="1" t="s">
        <v>226</v>
      </c>
      <c r="E28" s="1" t="s">
        <v>1002</v>
      </c>
      <c r="F28" s="1" t="s">
        <v>21</v>
      </c>
      <c r="G28" s="1" t="s">
        <v>343</v>
      </c>
      <c r="H28" s="1" t="s">
        <v>90</v>
      </c>
      <c r="I28" s="49">
        <v>42336</v>
      </c>
      <c r="J28" s="1" t="s">
        <v>922</v>
      </c>
      <c r="K28" s="49">
        <v>33552.26</v>
      </c>
      <c r="L28" s="23">
        <v>45499</v>
      </c>
      <c r="M28" s="1" t="s">
        <v>436</v>
      </c>
      <c r="N28" s="1"/>
      <c r="O28" s="1" t="s">
        <v>1003</v>
      </c>
      <c r="Q28" s="1"/>
    </row>
    <row r="29" spans="1:17" x14ac:dyDescent="0.25">
      <c r="A29" s="41" t="s">
        <v>748</v>
      </c>
      <c r="B29" s="1" t="s">
        <v>1004</v>
      </c>
      <c r="C29" s="1" t="s">
        <v>433</v>
      </c>
      <c r="D29" s="1" t="s">
        <v>242</v>
      </c>
      <c r="E29" s="1" t="s">
        <v>750</v>
      </c>
      <c r="F29" s="1" t="s">
        <v>401</v>
      </c>
      <c r="G29" s="1" t="s">
        <v>371</v>
      </c>
      <c r="H29" s="1" t="s">
        <v>122</v>
      </c>
      <c r="I29" s="49">
        <v>221000</v>
      </c>
      <c r="J29" s="1" t="s">
        <v>435</v>
      </c>
      <c r="K29" s="49">
        <f>I29*INDEX(Currencies!$C$2:$C$15,MATCH(J29,Currencies!$B$2:$B$15,0))</f>
        <v>221000</v>
      </c>
      <c r="L29" s="23">
        <v>45512</v>
      </c>
      <c r="M29" s="1" t="s">
        <v>436</v>
      </c>
      <c r="N29" s="1"/>
      <c r="O29" s="1"/>
      <c r="Q29" s="1"/>
    </row>
    <row r="30" spans="1:17" x14ac:dyDescent="0.25">
      <c r="A30" s="41" t="s">
        <v>1005</v>
      </c>
      <c r="B30" s="1" t="s">
        <v>1006</v>
      </c>
      <c r="C30" s="1" t="s">
        <v>433</v>
      </c>
      <c r="D30" s="1" t="s">
        <v>220</v>
      </c>
      <c r="E30" s="1" t="s">
        <v>1007</v>
      </c>
      <c r="F30" s="1" t="s">
        <v>21</v>
      </c>
      <c r="G30" s="1" t="s">
        <v>342</v>
      </c>
      <c r="H30" s="1" t="s">
        <v>175</v>
      </c>
      <c r="I30" s="49">
        <v>201040000</v>
      </c>
      <c r="J30" s="1" t="s">
        <v>922</v>
      </c>
      <c r="K30" s="49">
        <f>I30*INDEX(Currencies!$C$2:$C$15,MATCH(J30,Currencies!$B$2:$B$15,0))</f>
        <v>526724.79999999993</v>
      </c>
      <c r="L30" s="23">
        <v>45537</v>
      </c>
      <c r="M30" s="1" t="s">
        <v>436</v>
      </c>
      <c r="N30" s="1"/>
      <c r="O30" s="1" t="s">
        <v>1008</v>
      </c>
      <c r="Q30" s="1"/>
    </row>
    <row r="31" spans="1:17" x14ac:dyDescent="0.25">
      <c r="A31" s="41" t="s">
        <v>751</v>
      </c>
      <c r="B31" s="1" t="s">
        <v>1009</v>
      </c>
      <c r="C31" s="1" t="s">
        <v>433</v>
      </c>
      <c r="D31" s="1" t="s">
        <v>284</v>
      </c>
      <c r="E31" s="1" t="s">
        <v>753</v>
      </c>
      <c r="F31" s="1" t="s">
        <v>401</v>
      </c>
      <c r="G31" s="1" t="s">
        <v>353</v>
      </c>
      <c r="H31" s="1" t="s">
        <v>180</v>
      </c>
      <c r="I31" s="49"/>
      <c r="J31" s="1" t="s">
        <v>435</v>
      </c>
      <c r="K31" s="49">
        <f>I31*INDEX(Currencies!$C$2:$C$15,MATCH(J31,Currencies!$B$2:$B$15,0))</f>
        <v>0</v>
      </c>
      <c r="L31" s="23">
        <v>45538</v>
      </c>
      <c r="M31" s="1" t="s">
        <v>436</v>
      </c>
      <c r="N31" s="1"/>
      <c r="O31" s="1"/>
      <c r="Q31" s="1"/>
    </row>
    <row r="32" spans="1:17" x14ac:dyDescent="0.25">
      <c r="A32" s="41" t="s">
        <v>1010</v>
      </c>
      <c r="B32" s="1" t="s">
        <v>1011</v>
      </c>
      <c r="C32" s="1" t="s">
        <v>433</v>
      </c>
      <c r="D32" s="1" t="s">
        <v>70</v>
      </c>
      <c r="E32" s="1" t="s">
        <v>1012</v>
      </c>
      <c r="F32" s="1" t="s">
        <v>21</v>
      </c>
      <c r="G32" s="1" t="s">
        <v>35</v>
      </c>
      <c r="H32" s="1" t="s">
        <v>104</v>
      </c>
      <c r="I32" s="49">
        <v>115774375</v>
      </c>
      <c r="J32" s="1" t="s">
        <v>922</v>
      </c>
      <c r="K32" s="49">
        <f>I32*INDEX(Currencies!$C$2:$C$15,MATCH(J32,Currencies!$B$2:$B$15,0))</f>
        <v>303328.86249999999</v>
      </c>
      <c r="L32" s="23">
        <v>45545</v>
      </c>
      <c r="M32" s="52" t="s">
        <v>436</v>
      </c>
      <c r="N32" s="52"/>
      <c r="O32" s="1"/>
      <c r="Q32" s="1"/>
    </row>
    <row r="33" spans="1:17" x14ac:dyDescent="0.25">
      <c r="A33" s="41" t="s">
        <v>1013</v>
      </c>
      <c r="B33" s="1" t="s">
        <v>1014</v>
      </c>
      <c r="C33" s="1" t="s">
        <v>433</v>
      </c>
      <c r="D33" s="1" t="s">
        <v>251</v>
      </c>
      <c r="E33" s="1" t="s">
        <v>1015</v>
      </c>
      <c r="F33" s="1" t="s">
        <v>21</v>
      </c>
      <c r="G33" s="1" t="s">
        <v>343</v>
      </c>
      <c r="H33" s="1" t="s">
        <v>175</v>
      </c>
      <c r="I33" s="49">
        <v>432250</v>
      </c>
      <c r="J33" s="1" t="s">
        <v>922</v>
      </c>
      <c r="K33" s="49">
        <f>I33*INDEX(Currencies!$C$2:$C$15,MATCH(J33,Currencies!$B$2:$B$15,0))</f>
        <v>1132.4949999999999</v>
      </c>
      <c r="L33" s="23">
        <v>45551</v>
      </c>
      <c r="M33" s="52" t="s">
        <v>436</v>
      </c>
      <c r="N33" s="52"/>
      <c r="O33" s="1"/>
      <c r="Q33" s="1"/>
    </row>
    <row r="34" spans="1:17" x14ac:dyDescent="0.25">
      <c r="A34" s="41" t="s">
        <v>1016</v>
      </c>
      <c r="B34" s="1" t="s">
        <v>1017</v>
      </c>
      <c r="C34" s="1" t="s">
        <v>433</v>
      </c>
      <c r="D34" s="1" t="s">
        <v>239</v>
      </c>
      <c r="E34" s="1" t="s">
        <v>1018</v>
      </c>
      <c r="F34" s="1" t="s">
        <v>401</v>
      </c>
      <c r="G34" s="1" t="s">
        <v>320</v>
      </c>
      <c r="H34" s="1" t="s">
        <v>125</v>
      </c>
      <c r="I34" s="49"/>
      <c r="J34" s="1" t="s">
        <v>435</v>
      </c>
      <c r="K34" s="49">
        <f>I34*INDEX(Currencies!$C$2:$C$15,MATCH(J34,Currencies!$B$2:$B$15,0))</f>
        <v>0</v>
      </c>
      <c r="L34" s="23">
        <v>45559</v>
      </c>
      <c r="M34" s="1" t="s">
        <v>436</v>
      </c>
      <c r="N34" s="1"/>
      <c r="O34" s="1"/>
      <c r="Q34" s="1"/>
    </row>
    <row r="35" spans="1:17" x14ac:dyDescent="0.25">
      <c r="A35" s="41" t="s">
        <v>1019</v>
      </c>
      <c r="B35" s="1" t="s">
        <v>1020</v>
      </c>
      <c r="C35" s="1" t="s">
        <v>433</v>
      </c>
      <c r="D35" s="1" t="s">
        <v>70</v>
      </c>
      <c r="E35" s="1" t="s">
        <v>1021</v>
      </c>
      <c r="F35" s="1" t="s">
        <v>21</v>
      </c>
      <c r="G35" s="1" t="s">
        <v>36</v>
      </c>
      <c r="H35" s="1" t="s">
        <v>175</v>
      </c>
      <c r="I35" s="49">
        <v>16720000000</v>
      </c>
      <c r="J35" s="1" t="s">
        <v>922</v>
      </c>
      <c r="K35" s="49">
        <f>I35*INDEX(Currencies!$C$2:$C$15,MATCH(J35,Currencies!$B$2:$B$15,0))</f>
        <v>43806400</v>
      </c>
      <c r="L35" s="23">
        <v>45573</v>
      </c>
      <c r="M35" s="52" t="s">
        <v>436</v>
      </c>
      <c r="N35" s="52"/>
      <c r="O35" s="1" t="s">
        <v>1022</v>
      </c>
      <c r="Q35" s="1"/>
    </row>
    <row r="36" spans="1:17" x14ac:dyDescent="0.25">
      <c r="A36" s="41" t="s">
        <v>1023</v>
      </c>
      <c r="B36" s="1" t="s">
        <v>1024</v>
      </c>
      <c r="C36" s="1" t="s">
        <v>433</v>
      </c>
      <c r="D36" s="1" t="s">
        <v>62</v>
      </c>
      <c r="E36" s="1" t="s">
        <v>1025</v>
      </c>
      <c r="F36" s="1" t="s">
        <v>21</v>
      </c>
      <c r="G36" s="1" t="s">
        <v>35</v>
      </c>
      <c r="H36" s="1" t="s">
        <v>46</v>
      </c>
      <c r="I36" s="49">
        <v>33863155200</v>
      </c>
      <c r="J36" s="1" t="s">
        <v>922</v>
      </c>
      <c r="K36" s="49">
        <f>I36*INDEX(Currencies!$C$2:$C$15,MATCH(J36,Currencies!$B$2:$B$15,0))</f>
        <v>88721466.623999998</v>
      </c>
      <c r="L36" s="23">
        <v>45583</v>
      </c>
      <c r="M36" s="52" t="s">
        <v>436</v>
      </c>
      <c r="N36" s="52"/>
      <c r="O36" s="1"/>
      <c r="Q36" s="1"/>
    </row>
    <row r="37" spans="1:17" x14ac:dyDescent="0.25">
      <c r="A37" s="41" t="s">
        <v>1026</v>
      </c>
      <c r="B37" s="1" t="s">
        <v>1027</v>
      </c>
      <c r="C37" s="1" t="s">
        <v>433</v>
      </c>
      <c r="D37" s="1" t="s">
        <v>62</v>
      </c>
      <c r="E37" s="1" t="s">
        <v>1028</v>
      </c>
      <c r="F37" s="1" t="s">
        <v>21</v>
      </c>
      <c r="G37" s="1" t="s">
        <v>35</v>
      </c>
      <c r="H37" s="1" t="s">
        <v>46</v>
      </c>
      <c r="I37" s="49">
        <v>1374591510</v>
      </c>
      <c r="J37" s="1" t="s">
        <v>922</v>
      </c>
      <c r="K37" s="49">
        <f>I37*INDEX(Currencies!$C$2:$C$15,MATCH(J37,Currencies!$B$2:$B$15,0))</f>
        <v>3601429.7561999997</v>
      </c>
      <c r="L37" s="23">
        <v>45583</v>
      </c>
      <c r="M37" s="52" t="s">
        <v>436</v>
      </c>
      <c r="N37" s="52"/>
      <c r="O37" s="1"/>
      <c r="Q37" s="1"/>
    </row>
    <row r="38" spans="1:17" x14ac:dyDescent="0.25">
      <c r="A38" s="41" t="s">
        <v>1029</v>
      </c>
      <c r="B38" s="1" t="s">
        <v>1030</v>
      </c>
      <c r="C38" s="1" t="s">
        <v>433</v>
      </c>
      <c r="D38" s="1" t="s">
        <v>262</v>
      </c>
      <c r="E38" s="1" t="s">
        <v>1031</v>
      </c>
      <c r="F38" s="1" t="s">
        <v>21</v>
      </c>
      <c r="G38" s="1" t="s">
        <v>36</v>
      </c>
      <c r="H38" s="1" t="s">
        <v>128</v>
      </c>
      <c r="I38" s="49">
        <v>41988500</v>
      </c>
      <c r="J38" s="1" t="s">
        <v>922</v>
      </c>
      <c r="K38" s="49">
        <f>I38*INDEX(Currencies!$C$2:$C$15,MATCH(J38,Currencies!$B$2:$B$15,0))</f>
        <v>110009.87</v>
      </c>
      <c r="L38" s="23">
        <v>45586</v>
      </c>
      <c r="M38" s="52" t="s">
        <v>436</v>
      </c>
      <c r="N38" s="52"/>
      <c r="O38" s="1"/>
      <c r="Q38" s="1"/>
    </row>
    <row r="39" spans="1:17" x14ac:dyDescent="0.25">
      <c r="A39" s="41" t="s">
        <v>1032</v>
      </c>
      <c r="B39" s="1" t="s">
        <v>1033</v>
      </c>
      <c r="C39" s="1" t="s">
        <v>433</v>
      </c>
      <c r="D39" s="1" t="s">
        <v>256</v>
      </c>
      <c r="E39" s="1" t="s">
        <v>1034</v>
      </c>
      <c r="F39" s="1" t="s">
        <v>21</v>
      </c>
      <c r="G39" s="1" t="s">
        <v>342</v>
      </c>
      <c r="H39" s="1" t="s">
        <v>178</v>
      </c>
      <c r="I39" s="49">
        <v>32293000</v>
      </c>
      <c r="J39" s="1" t="s">
        <v>922</v>
      </c>
      <c r="K39" s="49">
        <f>I39*INDEX(Currencies!$C$2:$C$15,MATCH(J39,Currencies!$B$2:$B$15,0))</f>
        <v>84607.66</v>
      </c>
      <c r="L39" s="23">
        <v>45604</v>
      </c>
      <c r="M39" s="52" t="s">
        <v>436</v>
      </c>
      <c r="N39" s="52"/>
      <c r="O39" s="1"/>
      <c r="Q39" s="1"/>
    </row>
    <row r="40" spans="1:17" x14ac:dyDescent="0.25">
      <c r="A40" s="41" t="s">
        <v>1035</v>
      </c>
      <c r="B40" s="1" t="s">
        <v>1036</v>
      </c>
      <c r="C40" s="1" t="s">
        <v>433</v>
      </c>
      <c r="D40" s="1" t="s">
        <v>281</v>
      </c>
      <c r="E40" s="1" t="s">
        <v>1037</v>
      </c>
      <c r="F40" s="1" t="s">
        <v>21</v>
      </c>
      <c r="G40" s="1" t="s">
        <v>342</v>
      </c>
      <c r="H40" s="1" t="s">
        <v>175</v>
      </c>
      <c r="I40" s="49">
        <v>128198000</v>
      </c>
      <c r="J40" s="1" t="s">
        <v>922</v>
      </c>
      <c r="K40" s="49">
        <f>I40*INDEX(Currencies!$C$2:$C$15,MATCH(J40,Currencies!$B$2:$B$15,0))</f>
        <v>335878.76</v>
      </c>
      <c r="L40" s="23">
        <v>45604</v>
      </c>
      <c r="M40" s="1" t="s">
        <v>436</v>
      </c>
      <c r="N40" s="1"/>
      <c r="O40" s="1" t="s">
        <v>1038</v>
      </c>
      <c r="Q40" s="1"/>
    </row>
    <row r="41" spans="1:17" x14ac:dyDescent="0.25">
      <c r="A41" s="41" t="s">
        <v>1039</v>
      </c>
      <c r="B41" s="1" t="s">
        <v>1040</v>
      </c>
      <c r="C41" s="1" t="s">
        <v>433</v>
      </c>
      <c r="D41" s="1" t="s">
        <v>250</v>
      </c>
      <c r="E41" s="1" t="s">
        <v>1041</v>
      </c>
      <c r="F41" s="1" t="s">
        <v>21</v>
      </c>
      <c r="G41" s="1" t="s">
        <v>343</v>
      </c>
      <c r="H41" s="1" t="s">
        <v>188</v>
      </c>
      <c r="I41" s="49">
        <v>18750000</v>
      </c>
      <c r="J41" s="1" t="s">
        <v>922</v>
      </c>
      <c r="K41" s="49">
        <f>I41*INDEX(Currencies!$C$2:$C$15,MATCH(J41,Currencies!$B$2:$B$15,0))</f>
        <v>49125</v>
      </c>
      <c r="L41" s="23">
        <v>45609</v>
      </c>
      <c r="M41" s="1" t="s">
        <v>436</v>
      </c>
      <c r="N41" s="1"/>
      <c r="O41" s="1"/>
      <c r="Q41" s="1"/>
    </row>
    <row r="42" spans="1:17" x14ac:dyDescent="0.25">
      <c r="A42" s="41" t="s">
        <v>1042</v>
      </c>
      <c r="B42" s="1" t="s">
        <v>1043</v>
      </c>
      <c r="C42" s="1" t="s">
        <v>433</v>
      </c>
      <c r="D42" s="1" t="s">
        <v>233</v>
      </c>
      <c r="E42" s="1" t="s">
        <v>1044</v>
      </c>
      <c r="F42" s="1" t="s">
        <v>23</v>
      </c>
      <c r="G42" s="1" t="s">
        <v>311</v>
      </c>
      <c r="H42" s="1" t="s">
        <v>112</v>
      </c>
      <c r="I42" s="49">
        <v>116346.58</v>
      </c>
      <c r="J42" s="1" t="s">
        <v>435</v>
      </c>
      <c r="K42" s="49">
        <f>I42*INDEX(Currencies!$C$2:$C$15,MATCH(J42,Currencies!$B$2:$B$15,0))</f>
        <v>116346.58</v>
      </c>
      <c r="L42" s="23">
        <v>45618</v>
      </c>
      <c r="M42" s="52" t="s">
        <v>442</v>
      </c>
      <c r="N42" s="52"/>
      <c r="O42" s="1"/>
      <c r="Q42" s="1"/>
    </row>
    <row r="43" spans="1:17" s="58" customFormat="1" x14ac:dyDescent="0.25">
      <c r="A43" s="41" t="s">
        <v>1045</v>
      </c>
      <c r="B43" s="1" t="s">
        <v>1046</v>
      </c>
      <c r="C43" s="1" t="s">
        <v>433</v>
      </c>
      <c r="D43" s="1" t="s">
        <v>213</v>
      </c>
      <c r="E43" s="1" t="s">
        <v>1047</v>
      </c>
      <c r="F43" s="1" t="s">
        <v>21</v>
      </c>
      <c r="G43" s="1" t="s">
        <v>343</v>
      </c>
      <c r="H43" s="1" t="s">
        <v>128</v>
      </c>
      <c r="I43" s="49">
        <v>2268000</v>
      </c>
      <c r="J43" s="1" t="s">
        <v>922</v>
      </c>
      <c r="K43" s="49">
        <f>I43*INDEX(Currencies!$C$2:$C$15,MATCH(J43,Currencies!$B$2:$B$15,0))</f>
        <v>5942.16</v>
      </c>
      <c r="L43" s="23">
        <v>45630</v>
      </c>
      <c r="M43" s="1" t="s">
        <v>436</v>
      </c>
      <c r="N43" s="1"/>
      <c r="O43" s="1"/>
      <c r="P43" s="50"/>
      <c r="Q43" s="1"/>
    </row>
    <row r="44" spans="1:17" s="58" customFormat="1" x14ac:dyDescent="0.25">
      <c r="A44" s="41" t="s">
        <v>1048</v>
      </c>
      <c r="B44" s="1" t="s">
        <v>1049</v>
      </c>
      <c r="C44" s="1" t="s">
        <v>433</v>
      </c>
      <c r="D44" s="1" t="s">
        <v>290</v>
      </c>
      <c r="E44" s="1" t="s">
        <v>1050</v>
      </c>
      <c r="F44" s="1" t="s">
        <v>23</v>
      </c>
      <c r="G44" s="1" t="s">
        <v>311</v>
      </c>
      <c r="H44" s="1" t="s">
        <v>112</v>
      </c>
      <c r="I44" s="49">
        <v>0.01</v>
      </c>
      <c r="J44" s="1" t="s">
        <v>435</v>
      </c>
      <c r="K44" s="49">
        <f>I44*INDEX(Currencies!$C$2:$C$15,MATCH(J44,Currencies!$B$2:$B$15,0))</f>
        <v>0.01</v>
      </c>
      <c r="L44" s="23">
        <v>45637</v>
      </c>
      <c r="M44" s="1" t="s">
        <v>442</v>
      </c>
      <c r="N44" s="1"/>
      <c r="O44" s="1" t="s">
        <v>1051</v>
      </c>
      <c r="P44" s="50"/>
      <c r="Q44" s="1"/>
    </row>
    <row r="45" spans="1:17" s="58" customFormat="1" x14ac:dyDescent="0.25">
      <c r="A45" s="41" t="s">
        <v>1052</v>
      </c>
      <c r="B45" s="1" t="s">
        <v>1053</v>
      </c>
      <c r="C45" s="1" t="s">
        <v>433</v>
      </c>
      <c r="D45" s="1" t="s">
        <v>70</v>
      </c>
      <c r="E45" s="1" t="s">
        <v>963</v>
      </c>
      <c r="F45" s="1" t="s">
        <v>401</v>
      </c>
      <c r="G45" s="1" t="s">
        <v>317</v>
      </c>
      <c r="H45" s="1" t="s">
        <v>83</v>
      </c>
      <c r="I45" s="49">
        <v>221000</v>
      </c>
      <c r="J45" s="1" t="s">
        <v>435</v>
      </c>
      <c r="K45" s="49">
        <f>I45*INDEX(Currencies!$C$2:$C$15,MATCH(J45,Currencies!$B$2:$B$15,0))</f>
        <v>221000</v>
      </c>
      <c r="L45" s="23">
        <v>45643</v>
      </c>
      <c r="M45" s="1" t="s">
        <v>436</v>
      </c>
      <c r="N45" s="1"/>
      <c r="O45" s="1" t="s">
        <v>1054</v>
      </c>
      <c r="P45" s="50"/>
      <c r="Q45" s="1"/>
    </row>
    <row r="46" spans="1:17" x14ac:dyDescent="0.25">
      <c r="A46" s="41" t="s">
        <v>1055</v>
      </c>
      <c r="B46" s="1" t="s">
        <v>1056</v>
      </c>
      <c r="C46" s="1" t="s">
        <v>433</v>
      </c>
      <c r="D46" s="1" t="s">
        <v>238</v>
      </c>
      <c r="E46" s="1" t="s">
        <v>1057</v>
      </c>
      <c r="F46" s="1" t="s">
        <v>21</v>
      </c>
      <c r="G46" s="1" t="s">
        <v>343</v>
      </c>
      <c r="H46" s="1" t="s">
        <v>137</v>
      </c>
      <c r="I46" s="49">
        <v>7000000000</v>
      </c>
      <c r="J46" s="1" t="s">
        <v>922</v>
      </c>
      <c r="K46" s="49">
        <f>I46*INDEX(Currencies!$C$2:$C$15,MATCH(J46,Currencies!$B$2:$B$15,0))</f>
        <v>18340000</v>
      </c>
      <c r="L46" s="23">
        <v>45643</v>
      </c>
      <c r="M46" s="1" t="s">
        <v>436</v>
      </c>
      <c r="N46" s="1"/>
      <c r="O46" s="1" t="s">
        <v>1058</v>
      </c>
      <c r="Q46" s="1"/>
    </row>
    <row r="47" spans="1:17" x14ac:dyDescent="0.25">
      <c r="A47" s="41" t="s">
        <v>1059</v>
      </c>
      <c r="B47" s="1" t="s">
        <v>1060</v>
      </c>
      <c r="C47" s="1" t="s">
        <v>433</v>
      </c>
      <c r="D47" s="1" t="s">
        <v>70</v>
      </c>
      <c r="E47" s="1" t="s">
        <v>1061</v>
      </c>
      <c r="F47" s="1" t="s">
        <v>21</v>
      </c>
      <c r="G47" s="1" t="s">
        <v>36</v>
      </c>
      <c r="H47" s="1" t="s">
        <v>134</v>
      </c>
      <c r="I47" s="49">
        <v>800000000</v>
      </c>
      <c r="J47" s="1" t="s">
        <v>922</v>
      </c>
      <c r="K47" s="49">
        <f>I47*INDEX(Currencies!$C$2:$C$15,MATCH(J47,Currencies!$B$2:$B$15,0))</f>
        <v>2096000</v>
      </c>
      <c r="L47" s="23">
        <v>45644</v>
      </c>
      <c r="M47" s="1" t="s">
        <v>436</v>
      </c>
      <c r="N47" s="1"/>
      <c r="O47" s="1"/>
      <c r="Q47" s="1"/>
    </row>
    <row r="48" spans="1:17" x14ac:dyDescent="0.25">
      <c r="A48" s="41" t="s">
        <v>1062</v>
      </c>
      <c r="B48" s="1" t="s">
        <v>1063</v>
      </c>
      <c r="C48" s="1" t="s">
        <v>433</v>
      </c>
      <c r="D48" s="1" t="s">
        <v>70</v>
      </c>
      <c r="E48" s="1" t="s">
        <v>1012</v>
      </c>
      <c r="F48" s="1" t="s">
        <v>21</v>
      </c>
      <c r="G48" s="1" t="s">
        <v>35</v>
      </c>
      <c r="H48" s="1" t="s">
        <v>104</v>
      </c>
      <c r="I48" s="49">
        <v>8061979</v>
      </c>
      <c r="J48" s="1" t="s">
        <v>922</v>
      </c>
      <c r="K48" s="49">
        <f>I48*INDEX(Currencies!$C$2:$C$15,MATCH(J48,Currencies!$B$2:$B$15,0))</f>
        <v>21122.384979999999</v>
      </c>
      <c r="L48" s="23">
        <v>45649</v>
      </c>
      <c r="M48" s="52" t="s">
        <v>436</v>
      </c>
      <c r="N48" s="52"/>
      <c r="O48" s="1"/>
      <c r="Q48" s="1"/>
    </row>
    <row r="49" spans="1:17" x14ac:dyDescent="0.25">
      <c r="A49" s="41" t="s">
        <v>1064</v>
      </c>
      <c r="B49" s="1" t="s">
        <v>1065</v>
      </c>
      <c r="C49" s="1" t="s">
        <v>433</v>
      </c>
      <c r="D49" s="1" t="s">
        <v>251</v>
      </c>
      <c r="E49" s="1" t="s">
        <v>1066</v>
      </c>
      <c r="F49" s="1" t="s">
        <v>401</v>
      </c>
      <c r="G49" s="1" t="s">
        <v>355</v>
      </c>
      <c r="H49" s="1" t="s">
        <v>182</v>
      </c>
      <c r="I49" s="49">
        <v>1</v>
      </c>
      <c r="J49" s="1" t="s">
        <v>435</v>
      </c>
      <c r="K49" s="49">
        <f>I49*INDEX(Currencies!$C$2:$C$15,MATCH(J49,Currencies!$B$2:$B$15,0))</f>
        <v>1</v>
      </c>
      <c r="L49" s="23">
        <v>45663</v>
      </c>
      <c r="M49" s="1" t="s">
        <v>436</v>
      </c>
      <c r="N49" s="1"/>
      <c r="O49" s="1" t="s">
        <v>1067</v>
      </c>
      <c r="Q49" s="1"/>
    </row>
    <row r="50" spans="1:17" x14ac:dyDescent="0.25">
      <c r="A50" s="41" t="s">
        <v>1068</v>
      </c>
      <c r="B50" s="1" t="s">
        <v>1069</v>
      </c>
      <c r="C50" s="1" t="s">
        <v>433</v>
      </c>
      <c r="D50" s="1" t="s">
        <v>70</v>
      </c>
      <c r="E50" s="1" t="s">
        <v>1070</v>
      </c>
      <c r="F50" s="1" t="s">
        <v>401</v>
      </c>
      <c r="G50" s="1" t="s">
        <v>377</v>
      </c>
      <c r="H50" s="1" t="s">
        <v>176</v>
      </c>
      <c r="I50" s="49">
        <v>1</v>
      </c>
      <c r="J50" s="1" t="s">
        <v>435</v>
      </c>
      <c r="K50" s="49">
        <f>I50*INDEX(Currencies!$C$2:$C$15,MATCH(J50,Currencies!$B$2:$B$15,0))</f>
        <v>1</v>
      </c>
      <c r="L50" s="23">
        <v>45678</v>
      </c>
      <c r="M50" s="52" t="s">
        <v>436</v>
      </c>
      <c r="N50" s="52"/>
      <c r="O50" s="1"/>
      <c r="Q50" s="1"/>
    </row>
    <row r="51" spans="1:17" x14ac:dyDescent="0.25">
      <c r="A51" s="41" t="s">
        <v>1071</v>
      </c>
      <c r="B51" s="1" t="s">
        <v>1072</v>
      </c>
      <c r="C51" s="1" t="s">
        <v>433</v>
      </c>
      <c r="D51" s="1" t="s">
        <v>62</v>
      </c>
      <c r="E51" s="1" t="s">
        <v>1073</v>
      </c>
      <c r="F51" s="1" t="s">
        <v>21</v>
      </c>
      <c r="G51" s="1" t="s">
        <v>36</v>
      </c>
      <c r="H51" s="1" t="s">
        <v>93</v>
      </c>
      <c r="I51" s="49">
        <v>1183300</v>
      </c>
      <c r="J51" s="1" t="s">
        <v>922</v>
      </c>
      <c r="K51" s="49">
        <f>I51*INDEX(Currencies!$C$2:$C$15,MATCH(J51,Currencies!$B$2:$B$15,0))</f>
        <v>3100.2460000000001</v>
      </c>
      <c r="L51" s="23">
        <v>45684</v>
      </c>
      <c r="M51" s="1" t="s">
        <v>436</v>
      </c>
      <c r="N51" s="1"/>
      <c r="O51" s="1" t="s">
        <v>1074</v>
      </c>
      <c r="Q51" s="1"/>
    </row>
    <row r="52" spans="1:17" x14ac:dyDescent="0.25">
      <c r="A52" s="41" t="s">
        <v>1075</v>
      </c>
      <c r="B52" s="1" t="s">
        <v>1076</v>
      </c>
      <c r="C52" s="1" t="s">
        <v>433</v>
      </c>
      <c r="D52" s="1" t="s">
        <v>250</v>
      </c>
      <c r="E52" s="1" t="s">
        <v>1077</v>
      </c>
      <c r="F52" s="1" t="s">
        <v>21</v>
      </c>
      <c r="G52" s="1" t="s">
        <v>343</v>
      </c>
      <c r="H52" s="1" t="s">
        <v>92</v>
      </c>
      <c r="I52" s="49">
        <v>45347400</v>
      </c>
      <c r="J52" s="1" t="s">
        <v>922</v>
      </c>
      <c r="K52" s="49">
        <v>204209.86</v>
      </c>
      <c r="L52" s="23">
        <v>45688</v>
      </c>
      <c r="M52" s="1" t="s">
        <v>436</v>
      </c>
      <c r="N52" s="1"/>
      <c r="O52" s="1" t="s">
        <v>1078</v>
      </c>
      <c r="Q52" s="1"/>
    </row>
    <row r="53" spans="1:17" x14ac:dyDescent="0.25">
      <c r="A53" s="41" t="s">
        <v>1079</v>
      </c>
      <c r="B53" s="1" t="s">
        <v>1080</v>
      </c>
      <c r="C53" s="1" t="s">
        <v>433</v>
      </c>
      <c r="D53" s="1" t="s">
        <v>70</v>
      </c>
      <c r="E53" s="1" t="s">
        <v>1081</v>
      </c>
      <c r="F53" s="1" t="s">
        <v>401</v>
      </c>
      <c r="G53" s="1" t="s">
        <v>376</v>
      </c>
      <c r="H53" s="1" t="s">
        <v>102</v>
      </c>
      <c r="I53" s="49">
        <v>1</v>
      </c>
      <c r="J53" s="1" t="s">
        <v>435</v>
      </c>
      <c r="K53" s="49">
        <f>I53*INDEX(Currencies!$C$2:$C$15,MATCH(J53,Currencies!$B$2:$B$15,0))</f>
        <v>1</v>
      </c>
      <c r="L53" s="23">
        <v>45689</v>
      </c>
      <c r="M53" s="1" t="s">
        <v>436</v>
      </c>
      <c r="N53" s="1"/>
      <c r="O53" s="1"/>
      <c r="Q53" s="1"/>
    </row>
    <row r="54" spans="1:17" x14ac:dyDescent="0.25">
      <c r="A54" s="41" t="s">
        <v>1082</v>
      </c>
      <c r="B54" s="1" t="s">
        <v>1083</v>
      </c>
      <c r="C54" s="1" t="s">
        <v>433</v>
      </c>
      <c r="D54" s="1" t="s">
        <v>213</v>
      </c>
      <c r="E54" s="1" t="s">
        <v>1084</v>
      </c>
      <c r="F54" s="1" t="s">
        <v>21</v>
      </c>
      <c r="G54" s="1" t="s">
        <v>343</v>
      </c>
      <c r="H54" s="1" t="s">
        <v>128</v>
      </c>
      <c r="I54" s="49">
        <v>1908192</v>
      </c>
      <c r="J54" s="1" t="s">
        <v>922</v>
      </c>
      <c r="K54" s="49">
        <v>15569.13</v>
      </c>
      <c r="L54" s="23">
        <v>45715</v>
      </c>
      <c r="M54" s="1" t="s">
        <v>436</v>
      </c>
      <c r="N54" s="1"/>
      <c r="O54" s="1" t="s">
        <v>1085</v>
      </c>
      <c r="Q54" s="1"/>
    </row>
    <row r="55" spans="1:17" x14ac:dyDescent="0.25">
      <c r="A55" s="41" t="s">
        <v>1086</v>
      </c>
      <c r="B55" s="1" t="s">
        <v>1087</v>
      </c>
      <c r="C55" s="1" t="s">
        <v>433</v>
      </c>
      <c r="D55" s="1" t="s">
        <v>70</v>
      </c>
      <c r="E55" s="1" t="s">
        <v>1088</v>
      </c>
      <c r="F55" s="1" t="s">
        <v>21</v>
      </c>
      <c r="G55" s="1" t="s">
        <v>36</v>
      </c>
      <c r="H55" s="1" t="s">
        <v>166</v>
      </c>
      <c r="I55" s="49">
        <v>15471484509</v>
      </c>
      <c r="J55" s="1" t="s">
        <v>922</v>
      </c>
      <c r="K55" s="49">
        <f>I55*INDEX(Currencies!$C$2:$C$15,MATCH(J55,Currencies!$B$2:$B$15,0))</f>
        <v>40535289.41358</v>
      </c>
      <c r="L55" s="23">
        <v>45735</v>
      </c>
      <c r="M55" s="1" t="s">
        <v>436</v>
      </c>
      <c r="N55" s="1"/>
      <c r="O55" s="1"/>
      <c r="P55" s="58"/>
      <c r="Q55" s="1"/>
    </row>
    <row r="56" spans="1:17" x14ac:dyDescent="0.25">
      <c r="A56" s="41" t="s">
        <v>1089</v>
      </c>
      <c r="B56" s="1" t="s">
        <v>1090</v>
      </c>
      <c r="C56" s="1" t="s">
        <v>433</v>
      </c>
      <c r="D56" s="1" t="s">
        <v>62</v>
      </c>
      <c r="E56" s="1" t="s">
        <v>1091</v>
      </c>
      <c r="F56" s="1" t="s">
        <v>21</v>
      </c>
      <c r="G56" s="1" t="s">
        <v>35</v>
      </c>
      <c r="H56" s="1" t="s">
        <v>46</v>
      </c>
      <c r="I56" s="49">
        <v>65333520000</v>
      </c>
      <c r="J56" s="1" t="s">
        <v>922</v>
      </c>
      <c r="K56" s="49">
        <v>228023541.11000001</v>
      </c>
      <c r="L56" s="23">
        <v>45771</v>
      </c>
      <c r="M56" s="1" t="s">
        <v>436</v>
      </c>
      <c r="N56" s="1"/>
      <c r="O56" s="1" t="s">
        <v>1092</v>
      </c>
      <c r="P56" s="58"/>
      <c r="Q56" s="1"/>
    </row>
    <row r="57" spans="1:17" x14ac:dyDescent="0.25">
      <c r="A57" s="41" t="s">
        <v>1093</v>
      </c>
      <c r="B57" s="1" t="s">
        <v>1094</v>
      </c>
      <c r="C57" s="1" t="s">
        <v>433</v>
      </c>
      <c r="D57" s="1" t="s">
        <v>298</v>
      </c>
      <c r="E57" s="1" t="s">
        <v>1095</v>
      </c>
      <c r="F57" s="1" t="s">
        <v>23</v>
      </c>
      <c r="G57" s="1" t="s">
        <v>311</v>
      </c>
      <c r="H57" s="1" t="s">
        <v>112</v>
      </c>
      <c r="I57" s="49">
        <v>369180</v>
      </c>
      <c r="J57" s="1" t="s">
        <v>435</v>
      </c>
      <c r="K57" s="49">
        <f>I57*INDEX(Currencies!$C$2:$C$15,MATCH(J57,Currencies!$B$2:$B$15,0))</f>
        <v>369180</v>
      </c>
      <c r="L57" s="23">
        <v>45803</v>
      </c>
      <c r="M57" s="1" t="s">
        <v>442</v>
      </c>
      <c r="N57" s="1"/>
      <c r="O57" s="1"/>
      <c r="P57" s="58"/>
      <c r="Q57" s="1"/>
    </row>
    <row r="58" spans="1:17" x14ac:dyDescent="0.25">
      <c r="A58" s="41" t="s">
        <v>1096</v>
      </c>
      <c r="B58" s="1" t="s">
        <v>1097</v>
      </c>
      <c r="C58" s="1" t="s">
        <v>433</v>
      </c>
      <c r="D58" s="1" t="s">
        <v>70</v>
      </c>
      <c r="E58" s="1" t="s">
        <v>1098</v>
      </c>
      <c r="F58" s="1" t="s">
        <v>401</v>
      </c>
      <c r="G58" s="1" t="s">
        <v>376</v>
      </c>
      <c r="H58" s="1" t="s">
        <v>102</v>
      </c>
      <c r="I58" s="49"/>
      <c r="J58" s="1" t="s">
        <v>435</v>
      </c>
      <c r="K58" s="49">
        <f>I58*INDEX(Currencies!$C$2:$C$15,MATCH(J58,Currencies!$B$2:$B$15,0))</f>
        <v>0</v>
      </c>
      <c r="L58" s="23">
        <v>44986</v>
      </c>
      <c r="M58" s="1" t="s">
        <v>436</v>
      </c>
      <c r="N58" s="1"/>
      <c r="O58" s="1" t="s">
        <v>1099</v>
      </c>
      <c r="Q58" s="1"/>
    </row>
    <row r="59" spans="1:17" x14ac:dyDescent="0.25">
      <c r="A59" s="41" t="s">
        <v>1100</v>
      </c>
      <c r="B59" s="1" t="s">
        <v>1101</v>
      </c>
      <c r="C59" s="1" t="s">
        <v>439</v>
      </c>
      <c r="D59" s="1" t="s">
        <v>235</v>
      </c>
      <c r="E59" s="1" t="s">
        <v>1102</v>
      </c>
      <c r="F59" s="1" t="s">
        <v>401</v>
      </c>
      <c r="G59" s="1" t="s">
        <v>381</v>
      </c>
      <c r="H59" s="1" t="s">
        <v>89</v>
      </c>
      <c r="I59" s="49">
        <v>1838559.4</v>
      </c>
      <c r="J59" s="1" t="s">
        <v>435</v>
      </c>
      <c r="K59" s="49">
        <f>I59*INDEX(Currencies!$C$2:$C$15,MATCH(J59,Currencies!$B$2:$B$15,0))</f>
        <v>1838559.4</v>
      </c>
      <c r="L59" s="23">
        <v>45734</v>
      </c>
      <c r="M59" s="1" t="s">
        <v>436</v>
      </c>
      <c r="N59" s="1"/>
      <c r="O59" s="1" t="s">
        <v>1103</v>
      </c>
      <c r="Q59" s="1"/>
    </row>
    <row r="60" spans="1:17" x14ac:dyDescent="0.25">
      <c r="A60" s="41" t="s">
        <v>1104</v>
      </c>
      <c r="B60" s="1" t="s">
        <v>1105</v>
      </c>
      <c r="C60" s="1" t="s">
        <v>433</v>
      </c>
      <c r="D60" s="1" t="s">
        <v>70</v>
      </c>
      <c r="E60" s="1" t="s">
        <v>1106</v>
      </c>
      <c r="F60" s="1" t="s">
        <v>401</v>
      </c>
      <c r="G60" s="1" t="s">
        <v>376</v>
      </c>
      <c r="H60" s="1" t="s">
        <v>102</v>
      </c>
      <c r="I60" s="49"/>
      <c r="J60" s="1" t="s">
        <v>435</v>
      </c>
      <c r="K60" s="49">
        <f>I60*INDEX(Currencies!$C$2:$C$15,MATCH(J60,Currencies!$B$2:$B$15,0))</f>
        <v>0</v>
      </c>
      <c r="L60" s="23">
        <v>45108</v>
      </c>
      <c r="M60" s="1" t="s">
        <v>436</v>
      </c>
      <c r="N60" s="1"/>
      <c r="O60" s="1" t="s">
        <v>1099</v>
      </c>
      <c r="Q60" s="1"/>
    </row>
    <row r="61" spans="1:17" x14ac:dyDescent="0.25">
      <c r="A61" s="41" t="s">
        <v>1107</v>
      </c>
      <c r="B61" s="1" t="s">
        <v>1108</v>
      </c>
      <c r="C61" s="1" t="s">
        <v>433</v>
      </c>
      <c r="D61" s="1" t="s">
        <v>70</v>
      </c>
      <c r="E61" s="1" t="s">
        <v>1109</v>
      </c>
      <c r="F61" s="1" t="s">
        <v>401</v>
      </c>
      <c r="G61" s="1" t="s">
        <v>388</v>
      </c>
      <c r="H61" s="1" t="s">
        <v>102</v>
      </c>
      <c r="I61" s="49"/>
      <c r="J61" s="1" t="s">
        <v>435</v>
      </c>
      <c r="K61" s="49">
        <f>I61*INDEX(Currencies!$C$2:$C$15,MATCH(J61,Currencies!$B$2:$B$15,0))</f>
        <v>0</v>
      </c>
      <c r="L61" s="23">
        <v>45170</v>
      </c>
      <c r="M61" s="1" t="s">
        <v>436</v>
      </c>
      <c r="N61" s="1"/>
      <c r="O61" s="1" t="s">
        <v>1099</v>
      </c>
      <c r="Q61" s="1"/>
    </row>
  </sheetData>
  <sortState ref="A2:O60">
    <sortCondition ref="B1"/>
  </sortState>
  <hyperlinks>
    <hyperlink ref="A3" r:id="rId1"/>
    <hyperlink ref="A4" r:id="rId2"/>
    <hyperlink ref="A5" r:id="rId3"/>
    <hyperlink ref="A6" r:id="rId4"/>
    <hyperlink ref="A8" r:id="rId5"/>
    <hyperlink ref="A11" r:id="rId6"/>
    <hyperlink ref="A12" r:id="rId7"/>
    <hyperlink ref="A13" r:id="rId8"/>
    <hyperlink ref="A14" r:id="rId9"/>
    <hyperlink ref="A15" r:id="rId10"/>
    <hyperlink ref="A16" r:id="rId11"/>
    <hyperlink ref="A17" r:id="rId12"/>
    <hyperlink ref="A18" r:id="rId13"/>
    <hyperlink ref="A19" r:id="rId14"/>
    <hyperlink ref="A20" r:id="rId15"/>
    <hyperlink ref="A21" r:id="rId16"/>
    <hyperlink ref="A22" r:id="rId17"/>
    <hyperlink ref="A23" r:id="rId18"/>
    <hyperlink ref="A24" r:id="rId19"/>
    <hyperlink ref="A25" r:id="rId20"/>
    <hyperlink ref="A26" r:id="rId21"/>
    <hyperlink ref="A27" r:id="rId22"/>
    <hyperlink ref="A28" r:id="rId23"/>
    <hyperlink ref="A29" r:id="rId24"/>
    <hyperlink ref="A30" r:id="rId25"/>
    <hyperlink ref="A31" r:id="rId26"/>
    <hyperlink ref="A32" r:id="rId27"/>
    <hyperlink ref="A33" r:id="rId28"/>
    <hyperlink ref="A34" r:id="rId29"/>
    <hyperlink ref="A35" r:id="rId30"/>
    <hyperlink ref="A36" r:id="rId31"/>
    <hyperlink ref="A37" r:id="rId32"/>
    <hyperlink ref="A38" r:id="rId33"/>
    <hyperlink ref="A39" r:id="rId34"/>
    <hyperlink ref="A40" r:id="rId35"/>
    <hyperlink ref="A41" r:id="rId36"/>
    <hyperlink ref="A42" r:id="rId37"/>
    <hyperlink ref="A43" r:id="rId38"/>
    <hyperlink ref="A44" r:id="rId39"/>
    <hyperlink ref="A45" r:id="rId40"/>
    <hyperlink ref="A46" r:id="rId41"/>
    <hyperlink ref="A47" r:id="rId42"/>
    <hyperlink ref="A48" r:id="rId43"/>
    <hyperlink ref="A49" r:id="rId44"/>
    <hyperlink ref="A50" r:id="rId45"/>
    <hyperlink ref="A51" r:id="rId46"/>
    <hyperlink ref="A52" r:id="rId47"/>
    <hyperlink ref="A53" r:id="rId48"/>
    <hyperlink ref="A54" r:id="rId49"/>
    <hyperlink ref="A55" r:id="rId50"/>
    <hyperlink ref="A56" r:id="rId51"/>
    <hyperlink ref="A57" r:id="rId52"/>
    <hyperlink ref="A58" r:id="rId53"/>
    <hyperlink ref="A59" r:id="rId54"/>
    <hyperlink ref="A60" r:id="rId55"/>
    <hyperlink ref="A61" r:id="rId56"/>
  </hyperlinks>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Information</vt:lpstr>
      <vt:lpstr>Key figures</vt:lpstr>
      <vt:lpstr>Buyers</vt:lpstr>
      <vt:lpstr>Categories</vt:lpstr>
      <vt:lpstr>Contractors</vt:lpstr>
      <vt:lpstr>Countries</vt:lpstr>
      <vt:lpstr>Months (timeline)</vt:lpstr>
      <vt:lpstr>DATA (Israeli contractor)</vt:lpstr>
      <vt:lpstr>DATA (Israeli beneficial owner)</vt:lpstr>
      <vt:lpstr>DATA (Israeli origin)</vt:lpstr>
      <vt:lpstr>DATA (Israel place)</vt:lpstr>
      <vt:lpstr>FORMULAS (buyers)</vt:lpstr>
      <vt:lpstr>FORMULAS (categories)</vt:lpstr>
      <vt:lpstr>FORMULAS (contractors)</vt:lpstr>
      <vt:lpstr>FORMULAS (countries)</vt:lpstr>
      <vt:lpstr>FORMULAS (months)</vt:lpstr>
      <vt:lpstr>Currencies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Statewatch</dc:creator>
  <cp:lastModifiedBy>SW</cp:lastModifiedBy>
  <cp:revision>2</cp:revision>
  <dcterms:created xsi:type="dcterms:W3CDTF">2026-01-26T16:13:05Z</dcterms:created>
  <dcterms:modified xsi:type="dcterms:W3CDTF">2026-06-25T07:16:19Z</dcterms:modified>
</cp:coreProperties>
</file>